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D:\Gestion de Riesgos\Nuevo Excel\"/>
    </mc:Choice>
  </mc:AlternateContent>
  <xr:revisionPtr revIDLastSave="0" documentId="13_ncr:1_{7DD1E037-7AEB-4912-8BE3-D55A34BDF1BB}" xr6:coauthVersionLast="47" xr6:coauthVersionMax="47" xr10:uidLastSave="{00000000-0000-0000-0000-000000000000}"/>
  <bookViews>
    <workbookView xWindow="-120" yWindow="-120" windowWidth="29040" windowHeight="15720" tabRatio="713" activeTab="1" xr2:uid="{00000000-000D-0000-FFFF-FFFF00000000}"/>
  </bookViews>
  <sheets>
    <sheet name="Datos" sheetId="31" r:id="rId1"/>
    <sheet name="Oportunidades" sheetId="29" r:id="rId2"/>
    <sheet name="Tratamiento" sheetId="19" r:id="rId3"/>
    <sheet name="DES" sheetId="30" r:id="rId4"/>
    <sheet name="Mapa" sheetId="28" r:id="rId5"/>
    <sheet name="Lista" sheetId="15" state="hidden" r:id="rId6"/>
  </sheets>
  <externalReferences>
    <externalReference r:id="rId7"/>
    <externalReference r:id="rId8"/>
    <externalReference r:id="rId9"/>
  </externalReferences>
  <definedNames>
    <definedName name="_xlnm._FilterDatabase" localSheetId="1" hidden="1">Oportunidades!$A$9:$Q$10</definedName>
    <definedName name="A5_">Lista!$I$27:$I$63</definedName>
    <definedName name="A6_">Lista!$I$64:$I$71</definedName>
    <definedName name="A7_">Lista!$I$72:$I$85</definedName>
    <definedName name="A8_">Lista!$I$86:$I$119</definedName>
    <definedName name="Acta_Registral">Lista!$K$10:$K$11</definedName>
    <definedName name="aplicacion">'[1]Descripción Criterios'!$C$5:$C$6</definedName>
    <definedName name="_xlnm.Print_Area" localSheetId="1">Oportunidades!$A$1:$Q$10</definedName>
    <definedName name="_xlnm.Print_Area" localSheetId="2">Tratamiento!$A$1:$AM$16</definedName>
    <definedName name="automatizacion">'[1]Descripción Criterios'!$C$7:$C$8</definedName>
    <definedName name="Certificado_Digital">Lista!$K$12</definedName>
    <definedName name="comportamiento">[2]Lista!$N$5:$N$12</definedName>
    <definedName name="contextoIntegridad">[2]Lista!$P$5:$P$17</definedName>
    <definedName name="ControlesSI">Lista!$G$35:$G$36</definedName>
    <definedName name="Desempeño">Lista!$G$27:$G$32</definedName>
    <definedName name="DNI">Lista!$K$5:$K$9</definedName>
    <definedName name="documentación">'[1]Descripción Criterios'!$C$13:$C$14</definedName>
    <definedName name="E1.1_Planeamiento_estratégico_y_operativo">Datos!$F$48:$F$51</definedName>
    <definedName name="E1.2_Seguimiento_y_evaluación_estratégica">Datos!$F$53:$F$55</definedName>
    <definedName name="E1.3_Gestión_de_seguridad_de_la_información_y_protección_de_datos">Datos!$F$57:$F$59</definedName>
    <definedName name="E1_Dirección_estratégica">Datos!$D$34:$D$36</definedName>
    <definedName name="E2.1_Diseño_Organizacional">Datos!$F$61:$F$62</definedName>
    <definedName name="E2.2_Modernizacion_de_la_gestión">Datos!$F$64:$F$67</definedName>
    <definedName name="E2_Gestión_de_la_Modernización_institucional">Datos!$D$38:$D$39</definedName>
    <definedName name="E3_Gestión_de_la_integridad_y_cumplimiento_institucional">Datos!$D$41:$D$44</definedName>
    <definedName name="evidencia">'[1]Descripción Criterios'!$C$15:$C$16</definedName>
    <definedName name="Integridad">Lista!$G$33:$G$34</definedName>
    <definedName name="M1.1_Inscripción_Registral">Datos!$F$25:$F$26</definedName>
    <definedName name="M1.2_Actualización_y_Depuración_Registral">Datos!$F$28:$F$30</definedName>
    <definedName name="M1_Registro_Civil_e_Identificación_DRI_DSR">Datos!$D$25:$D$26</definedName>
    <definedName name="M2.1_Certificación_y_servicios_digitales">Datos!$F$32:$F$34</definedName>
    <definedName name="M2.2_Servicios_de_información_registral">Datos!$F$36:$F$39</definedName>
    <definedName name="M2_Gestión_de_Información_y_Servicios_Digitales_DCSD">Datos!$D$28:$D$29</definedName>
    <definedName name="M3.1_Gestión_territorial_y_de_recursos">Datos!$F$41:$F$42</definedName>
    <definedName name="M3.2_Gestión_técnica_de_servicios_y_archivo_registral">Datos!$F$44:$F$46</definedName>
    <definedName name="M3_Gestión_técnica_y_operacional_DRC">Datos!$D$31:$D$32</definedName>
    <definedName name="organos">Lista!$M$5:$M$19</definedName>
    <definedName name="periodicidad">'[1]Descripción Criterios'!$C$9:$C$10</definedName>
    <definedName name="PM01_">Lista!$I$5:$I$6</definedName>
    <definedName name="PM02_">Lista!$I$7:$I$9</definedName>
    <definedName name="PM03_">Lista!$I$10:$I$13</definedName>
    <definedName name="PM04_">Lista!$I$14:$I$15</definedName>
    <definedName name="PM05_">Lista!#REF!</definedName>
    <definedName name="probabilidad">[3]DATOS!$E$4:$E$7</definedName>
    <definedName name="Proceso" localSheetId="1">Lista!$G$5:$G$20</definedName>
    <definedName name="PS01_">Lista!$I$16</definedName>
    <definedName name="responsabilidad">'[1]Descripción Criterios'!$C$11:$C$12</definedName>
    <definedName name="S1_Gestión_administrativa_y_financiera">Datos!$D$46:$D$49</definedName>
    <definedName name="S2_Gestión_documental">Datos!$D$51:$D$52</definedName>
    <definedName name="S3_Tecnología_de_la_información">Datos!$D$54:$D$59</definedName>
    <definedName name="S4_Gestión_de_Recursos_Humanos">Datos!$D$61:$D$67</definedName>
    <definedName name="S5_Seguridad_y_defensa_nacional">Datos!$D$69:$D$70</definedName>
    <definedName name="S6_Asesoría_jurídica">Datos!$D$72:$D$73</definedName>
    <definedName name="S7_Comunicación_Institucional">Datos!$D$75:$D$76</definedName>
    <definedName name="Sistema">Lista!$I$21:$I$23</definedName>
    <definedName name="_xlnm.Print_Titles" localSheetId="1">Oportunidades!$1:$9</definedName>
    <definedName name="_xlnm.Print_Titles" localSheetId="2">Tratamiento!$1:$10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6" i="19" l="1"/>
  <c r="AP23" i="19"/>
  <c r="AQ23" i="19" s="1"/>
  <c r="F23" i="19"/>
  <c r="E23" i="19"/>
  <c r="D23" i="19"/>
  <c r="C23" i="19"/>
  <c r="AP20" i="19"/>
  <c r="AP17" i="19"/>
  <c r="AQ17" i="19" s="1"/>
  <c r="F17" i="19"/>
  <c r="E17" i="19"/>
  <c r="D17" i="19"/>
  <c r="C17" i="19"/>
  <c r="AP14" i="19"/>
  <c r="AP11" i="19"/>
  <c r="AQ11" i="19" s="1"/>
  <c r="E11" i="19"/>
  <c r="D11" i="19"/>
  <c r="C11" i="19"/>
  <c r="P12" i="29"/>
  <c r="P13" i="29"/>
  <c r="P14" i="29"/>
  <c r="P15" i="29"/>
  <c r="P16" i="29"/>
  <c r="P17" i="29"/>
  <c r="P18" i="29"/>
  <c r="P19" i="29"/>
  <c r="N12" i="29"/>
  <c r="N13" i="29"/>
  <c r="N14" i="29"/>
  <c r="N15" i="29"/>
  <c r="N16" i="29"/>
  <c r="N17" i="29"/>
  <c r="N18" i="29"/>
  <c r="N19" i="29"/>
  <c r="L11" i="29"/>
  <c r="L12" i="29"/>
  <c r="L13" i="29"/>
  <c r="L14" i="29"/>
  <c r="L15" i="29"/>
  <c r="L16" i="29"/>
  <c r="L17" i="29"/>
  <c r="L18" i="29"/>
  <c r="L19" i="29"/>
  <c r="J5" i="19" l="1"/>
  <c r="J6" i="19"/>
  <c r="J4" i="19"/>
  <c r="D6" i="19"/>
  <c r="D4" i="19"/>
  <c r="N11" i="29"/>
  <c r="N10" i="29"/>
  <c r="L10" i="29"/>
  <c r="B7" i="29"/>
  <c r="P11" i="29" l="1"/>
  <c r="O11" i="29" s="1"/>
  <c r="P10" i="29"/>
  <c r="O10" i="29" s="1"/>
  <c r="F11" i="19" s="1"/>
  <c r="D5" i="28" l="1"/>
  <c r="G6" i="28"/>
  <c r="E4" i="28"/>
  <c r="F7" i="28"/>
  <c r="E5" i="28"/>
  <c r="D6" i="28"/>
  <c r="E7" i="28"/>
  <c r="D4" i="28"/>
  <c r="E6" i="28"/>
  <c r="F4" i="28"/>
  <c r="F6" i="28"/>
  <c r="G4" i="28"/>
  <c r="G7" i="28"/>
  <c r="G5" i="28"/>
  <c r="F5" i="28"/>
  <c r="D7" i="28"/>
</calcChain>
</file>

<file path=xl/sharedStrings.xml><?xml version="1.0" encoding="utf-8"?>
<sst xmlns="http://schemas.openxmlformats.org/spreadsheetml/2006/main" count="658" uniqueCount="549">
  <si>
    <t xml:space="preserve">IDENTIFICACIÓN </t>
  </si>
  <si>
    <t>PROCESO</t>
  </si>
  <si>
    <t>CODIGO DEL RIESGO</t>
  </si>
  <si>
    <t>PRODUCTO PLANIFICACIÓN Y PRESUPUESTO</t>
  </si>
  <si>
    <t>PRODUCTO PRIORIZADO</t>
  </si>
  <si>
    <t>PM01.01 Proceso de Identificación</t>
  </si>
  <si>
    <t>DNI</t>
  </si>
  <si>
    <t>Carta,  Resolución e Informe, Oficio, Memorando, Inscripción depurada</t>
  </si>
  <si>
    <t>Población de 0 - 3 años con Documento Nacional de Identidad - Apoyo Social</t>
  </si>
  <si>
    <t>PM02.01 Inscripción de las Actas Registrales</t>
  </si>
  <si>
    <t>Acta Registral, Copia certificada de actas registrales</t>
  </si>
  <si>
    <t>Población de 4 - 17 años con Documento Nacional de Identidad - Apoyo Social</t>
  </si>
  <si>
    <t>PM02.02 Procesamiento de las Actas Registrales</t>
  </si>
  <si>
    <t>Acta Registral Procesada</t>
  </si>
  <si>
    <t>Población de 18 - 64 años con Documento Nacional de Identidad - Apoyo Social</t>
  </si>
  <si>
    <t>PM02.03 Atención de Solicitudes y Depuracion en Actas Registrales</t>
  </si>
  <si>
    <t>Notificación, Resolución administrativa, expedientes culminados</t>
  </si>
  <si>
    <t>Población de 65 años a más con Documento Nacional de Identidad - Apoyo Social</t>
  </si>
  <si>
    <t>PM03 PROCESO DE SERVICIO ELECTORAL</t>
  </si>
  <si>
    <t>PM03.01 Padrón Electoral</t>
  </si>
  <si>
    <t>Padrón Preliminar</t>
  </si>
  <si>
    <t>Población cuenta con Actas Registrales</t>
  </si>
  <si>
    <t>PM03.02 Verificación de firmas</t>
  </si>
  <si>
    <t xml:space="preserve">Resultado de verificación de firmas </t>
  </si>
  <si>
    <t>Población cuenta con Actas de Nacimiento</t>
  </si>
  <si>
    <t>PM03.03 Apoyo Técnico Electoral</t>
  </si>
  <si>
    <t xml:space="preserve">Resultado de validación de depuración con proyecto de padrón </t>
  </si>
  <si>
    <t>Población cuenta con acceso a Certificado Digital</t>
  </si>
  <si>
    <t>PM04 PROCESO DE REGISTRO DE CERTIFICACION DIGITAL Y SRVICIOS DIGITALES</t>
  </si>
  <si>
    <t>PM04.01 Gestión de Servcios de Certificado Digital</t>
  </si>
  <si>
    <t>Certificado Digital; Creación de Firma Digital para PN
Validación de Firma Digital para PN, Sello de tiempo
Creación  de Firma Digital para PJ, Validación de Firma Digital para PJ</t>
  </si>
  <si>
    <t>No aplica</t>
  </si>
  <si>
    <t>PM04.02 Gestión de Servicios de Gobierno Digital</t>
  </si>
  <si>
    <t>Prestación del servicio de Gobierno Digital
Propuesta de diseño de servicios de Gobierno Digital</t>
  </si>
  <si>
    <t>PM05 PROCESO DE SERVICIOS DE INFORMACION</t>
  </si>
  <si>
    <t>PM05.01 Gestión de Información solicitada por personas jurídicas y naturales</t>
  </si>
  <si>
    <t>Documento administrativo de respuesta</t>
  </si>
  <si>
    <t>PM05.02 Gestión del otorgamiento de información mediante convenios</t>
  </si>
  <si>
    <t>Credenciales y accesos, Solicitudes de mejora de servicio</t>
  </si>
  <si>
    <t>PS01.01 Administración de Logistica</t>
  </si>
  <si>
    <t>Hoja de devengo - Expediente</t>
  </si>
  <si>
    <t>Población con Documento Nacional de Identidad</t>
  </si>
  <si>
    <t>PM01.02 Proceso de Depuración de Inscripción en el RUIPN</t>
  </si>
  <si>
    <t>PROCESO NIVEL 0</t>
  </si>
  <si>
    <t>PROCESO NIVEL 1</t>
  </si>
  <si>
    <t>PRODUCTO</t>
  </si>
  <si>
    <t>Resolución administrativa</t>
  </si>
  <si>
    <t>Resultado de veridicación de firmas</t>
  </si>
  <si>
    <t>Prestación del servicio de Gobierno Digital</t>
  </si>
  <si>
    <t>Propuesta de diseño de servicios de Gobierno Digital</t>
  </si>
  <si>
    <t>Certificado_Digital</t>
  </si>
  <si>
    <t>PM01_PROCESO DE LA IDENTIFICACION</t>
  </si>
  <si>
    <t>PM02_PROCESO DE REGISTRO CIVIL</t>
  </si>
  <si>
    <t>PM03_PROCESO DE SERVICIO ELECTORAL</t>
  </si>
  <si>
    <t>PM05_PROCESO DE SERVICIOS DE INFORMACION</t>
  </si>
  <si>
    <t>SISTEMA DE GESTIÓN DE CALIDAD</t>
  </si>
  <si>
    <t>SISTEMA DE GESTIÓN DE SEGURIDAD DE LA INFORMACIÓN</t>
  </si>
  <si>
    <t>SISTEMA DE GESTIÓN ANTISOBORNO</t>
  </si>
  <si>
    <t>CATEGORIA DE RIESGO</t>
  </si>
  <si>
    <t>Operativo</t>
  </si>
  <si>
    <t>Corrupción</t>
  </si>
  <si>
    <t>Inconducta Funcional</t>
  </si>
  <si>
    <t>FECHA DE INICIO DE IMPLEMENTACIÓN</t>
  </si>
  <si>
    <t>FECHA FIN DE IMPLEMENTACIÓN</t>
  </si>
  <si>
    <t>MEDIOS DE VERIFICACIÓN</t>
  </si>
  <si>
    <t>ACCIONES</t>
  </si>
  <si>
    <t>A.5.1 Políticas para la seguridad de la información</t>
  </si>
  <si>
    <t>A.5.2 Roles y responsabilidades para la seguridad de la información</t>
  </si>
  <si>
    <t>A.5.3 Segregación de tareas</t>
  </si>
  <si>
    <t>A.5.4 Responsabilidades de administración</t>
  </si>
  <si>
    <t>A.5.5 Contacto con autoridades</t>
  </si>
  <si>
    <t>A.5.6 Contacto con grupos de interés especial</t>
  </si>
  <si>
    <t>A.5.7 Inteligencia de amenazas</t>
  </si>
  <si>
    <t>A.5.8 Seguridad de la información en la administración de proyectos</t>
  </si>
  <si>
    <t>A.5.9 Inventario de información y otros activos asociados</t>
  </si>
  <si>
    <t>A.5.10 Uso aceptable de la información y otros activos asociados</t>
  </si>
  <si>
    <t>A.5.11 Devolución de activos</t>
  </si>
  <si>
    <t>A.5.12 Clasificación de información</t>
  </si>
  <si>
    <t>A.5.13 Etiquetado de información</t>
  </si>
  <si>
    <t>A.5.14 Transferencia de información</t>
  </si>
  <si>
    <t>A.5.15 Control de acceso</t>
  </si>
  <si>
    <t>A.5.16 Gestión de la identidad</t>
  </si>
  <si>
    <t>A.5.17 Información de autenticación</t>
  </si>
  <si>
    <t>A.5.18 Derechos de acceso</t>
  </si>
  <si>
    <t>A.5.19 Seguridad de la información para la relación con proveedores</t>
  </si>
  <si>
    <t>A.5.20 Abordar la seguridad dentro los acuerdos con proveedores</t>
  </si>
  <si>
    <t>A.5.21 Gestión de la seguridad de la información en la cadena de suministro de las TIC</t>
  </si>
  <si>
    <t>A.5.22 Gestión de monitoreo, revisión y cambios a los servicios de proveedores</t>
  </si>
  <si>
    <t>A.5.23 Seguridad de la información para uso de servicios de la nube</t>
  </si>
  <si>
    <t>A.5.24 Gestión, previsión y preparación contra incidentes de seguridad de la información</t>
  </si>
  <si>
    <t>A.5.25 Evaluación y decisión sobre eventos de seguridad de la información</t>
  </si>
  <si>
    <t>A.5.26 Respuesta a incidentes de seguridad de la información</t>
  </si>
  <si>
    <t>A.5.27 Aprendizaje de incidentes de seguridad de la información</t>
  </si>
  <si>
    <t>A.5.28 Recopilación de evidencia</t>
  </si>
  <si>
    <t>A.5.29 Seguridad de la información durante interrupciones</t>
  </si>
  <si>
    <t>A.5.30 Disponibilidad de las Tecnologías de Información y Comunicación (TIC)</t>
  </si>
  <si>
    <t>A.5.31 Requisitos legales, estatutarios, regulatorios y contractuales</t>
  </si>
  <si>
    <t>A.5.32 Derechos de propiedad intelectual</t>
  </si>
  <si>
    <t>A.5.33 Protección de registros</t>
  </si>
  <si>
    <t>A.5.34 Privacidad y protección de información de identificación personal</t>
  </si>
  <si>
    <t>A.5.35 Revisión independiente de la seguridad de la información</t>
  </si>
  <si>
    <t>A.5.36 Cumplimiento con políticas, reglas y estándares para la seguridad de la información</t>
  </si>
  <si>
    <t>A.5.37 Procedimientos operacionales documentados</t>
  </si>
  <si>
    <t>A.6.1 Investigación</t>
  </si>
  <si>
    <t>A.6.2 Términos y condiciones del empleo</t>
  </si>
  <si>
    <t>A.6.3 Concientización, educación y capacitación en seguridad de la información</t>
  </si>
  <si>
    <t>A.6.4 Proceso disciplinario</t>
  </si>
  <si>
    <t>A.6.5 Responsabilidades en la terminación o cambio de empleo</t>
  </si>
  <si>
    <t>A.6.6 Acuerdos de confidencialidad o no divulgación</t>
  </si>
  <si>
    <t>A.6.7 Trabajo remoto</t>
  </si>
  <si>
    <t>A.6.8 Reporte de eventos de seguridad de la información</t>
  </si>
  <si>
    <t>A.7.1 Perímetros de seguridad física</t>
  </si>
  <si>
    <t>A.7.2 Entrada física</t>
  </si>
  <si>
    <t>A.7.3 Aseguramiento de oficinas, salas e instalaciones</t>
  </si>
  <si>
    <t>A.7.4 Monitoreo de seguridad física</t>
  </si>
  <si>
    <t>A.7.5 Protección contra amenazas externas y ambientales</t>
  </si>
  <si>
    <t>A.7.6 Trabajo en áreas seguras</t>
  </si>
  <si>
    <t>A.7.7 Pantalla y escritorio limpio</t>
  </si>
  <si>
    <t>A.7.8 Ubicación y protección de equipo</t>
  </si>
  <si>
    <t>A.7.9 Seguridad de los equipos y activos fuera de las instalaciones</t>
  </si>
  <si>
    <t>A.7.10 Medios de almacenamiento</t>
  </si>
  <si>
    <t>A.7.11 Servicios públicos</t>
  </si>
  <si>
    <t>A.7.12 Seguridad del cableado</t>
  </si>
  <si>
    <t>A.7.13 Mantenimiento del equipo</t>
  </si>
  <si>
    <t>A.7.14 Disposición o reutilización segura del equipo</t>
  </si>
  <si>
    <t>A.8.1 Dispositivos de punto final de usuario</t>
  </si>
  <si>
    <t>A.8.2 Derechos de acceso privilegiado</t>
  </si>
  <si>
    <t>A.8.3 Restricción de acceso a la información</t>
  </si>
  <si>
    <t>A.8.4 Acceso al código fuente del programa</t>
  </si>
  <si>
    <t>A.8.5 Autenticación segura</t>
  </si>
  <si>
    <t>A.8.6 Gestión de capacidad</t>
  </si>
  <si>
    <t>A.8.7 Protección contra malware</t>
  </si>
  <si>
    <t>A.8.8 Gestión de vulnerabilidades técnicas</t>
  </si>
  <si>
    <t>A.8.9 Gestión de la configuración</t>
  </si>
  <si>
    <t>A.8.10 Eliminación de información</t>
  </si>
  <si>
    <t>A.8.11 Enmascaramiento de datos</t>
  </si>
  <si>
    <t>A.8.12 Prevención de fuga de datos</t>
  </si>
  <si>
    <t>A.8.13 Respaldos de la información</t>
  </si>
  <si>
    <t>A.8.14 Redundancia de las instalaciones de procesamiento de información</t>
  </si>
  <si>
    <t>A.8.15 Inicios de sesión</t>
  </si>
  <si>
    <t>A.8.16 Monitoreo de actividades</t>
  </si>
  <si>
    <t>A.8.17 Sincronización del reloj</t>
  </si>
  <si>
    <t>A.8.18 Uso de privilegios de los programas de utilidades</t>
  </si>
  <si>
    <t>A.8.19 Instalación de software en sistemas operacionales</t>
  </si>
  <si>
    <t>A.8.20 Seguridad de las redes</t>
  </si>
  <si>
    <t>A.8.21 Seguridad en los servicios de red</t>
  </si>
  <si>
    <t>A.8.22 Segregación en redes</t>
  </si>
  <si>
    <t>A.8.23 Filtrado web</t>
  </si>
  <si>
    <t>A.8.24 Uso de criptografía</t>
  </si>
  <si>
    <t>A.8.25 Desarrollo seguro del ciclo de vida</t>
  </si>
  <si>
    <t>A.8.26 Aplicación de requisitos de seguridad</t>
  </si>
  <si>
    <t>A.8.27 Principios de arquitectura e ingeniería en sistemas seguros</t>
  </si>
  <si>
    <t>A.8.28 Codificación segura</t>
  </si>
  <si>
    <t>A.8.29 Pruebas de seguridad para el desarrollo y aceptación</t>
  </si>
  <si>
    <t>A.8.30 Desarrollo de subcontratación (outsourcing)</t>
  </si>
  <si>
    <t>A.8.31 Separación de entornos de desarrollo, prueba y producción</t>
  </si>
  <si>
    <t>A.8.32 Gestión del cambio</t>
  </si>
  <si>
    <t>A.8.33 Información de pruebas</t>
  </si>
  <si>
    <t>A.8.34 Protección de sistemas de información durante auditoría</t>
  </si>
  <si>
    <t>CONTROLES SI</t>
  </si>
  <si>
    <t>A7_Controles físicos</t>
  </si>
  <si>
    <t>A8_Controles tecnológicos</t>
  </si>
  <si>
    <t>Desastres</t>
  </si>
  <si>
    <t>Impacto negativo</t>
  </si>
  <si>
    <t>Valor</t>
  </si>
  <si>
    <t>Descripción</t>
  </si>
  <si>
    <t>Muy Alto</t>
  </si>
  <si>
    <t>Si el evento llegara a presentarse, tendría un trágico impacto, comprometiendo la confidencialidad, integridad y disponibilidad de información crítica del RENIEC o la continuidad de las operaciones por paralización de los servicios críticos más allá de los tiempos tolerables por el negocio.</t>
  </si>
  <si>
    <t>Alto</t>
  </si>
  <si>
    <t>Si el evento llegara a presentarse, tendría un alto impacto comprometiendo la confidencialidad y/o integridad y/o disponibilidad de información crítica del RENIEC o la continuidad de las operaciones por paralización de los servicios críticos más allá de los tiempos tolerables por el negocio (se puede llegar a comprometer documentos internos clasificados como confidenciales, paralizar o retrasar procesos claves del RENIEC por un tiempo considerable).</t>
  </si>
  <si>
    <t>Medio</t>
  </si>
  <si>
    <t>Si el evento llegara a presentarse, tendría un moderado impacto sobre la confidencialidad o integridad o disponibilidad de la información. Su efecto es para un proceso de soporte o actividad específica que puede subsanarse en corto plazo.</t>
  </si>
  <si>
    <t>Bajo</t>
  </si>
  <si>
    <t>Si el evento llegara a presentarse, no representa un impacto importante para el RENIEC.</t>
  </si>
  <si>
    <t>SEGUIMIENTO DEL PROCESO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</si>
  <si>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</si>
  <si>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</si>
  <si>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</si>
  <si>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</si>
  <si>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</si>
  <si>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</si>
  <si>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</si>
  <si>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</si>
  <si>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</si>
  <si>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BAJA</t>
  </si>
  <si>
    <t>MEDIA</t>
  </si>
  <si>
    <t>ALTA</t>
  </si>
  <si>
    <t>MUY ALTA</t>
  </si>
  <si>
    <t>BAJO</t>
  </si>
  <si>
    <t>MEDIO</t>
  </si>
  <si>
    <t>ALTO</t>
  </si>
  <si>
    <t>MUY ALTO</t>
  </si>
  <si>
    <t>Estratégico</t>
  </si>
  <si>
    <t>Financiero</t>
  </si>
  <si>
    <t>Cumplimiento</t>
  </si>
  <si>
    <t>Tecnológico</t>
  </si>
  <si>
    <t>PRODUCTO
 (GESTIÓN POR PROCESOS)</t>
  </si>
  <si>
    <t>DATOS GENERALES</t>
  </si>
  <si>
    <t>ANÁLISIS</t>
  </si>
  <si>
    <t>ORIGEN</t>
  </si>
  <si>
    <t>PROBABILIDAD</t>
  </si>
  <si>
    <t>VALOR PROBABILIDAD</t>
  </si>
  <si>
    <t>VALOR IMPACTO</t>
  </si>
  <si>
    <t>TIPO DE OPORTUNIDAD</t>
  </si>
  <si>
    <t>DESCRIPCIÓN DE LA OPORTUNIDAD</t>
  </si>
  <si>
    <t>BENEFICIOS</t>
  </si>
  <si>
    <t>IMPACTO</t>
  </si>
  <si>
    <t>OE2</t>
  </si>
  <si>
    <t>OE3</t>
  </si>
  <si>
    <t>OE4</t>
  </si>
  <si>
    <t xml:space="preserve">MAPA DE OPORTUNIDADES </t>
  </si>
  <si>
    <t>IDENTIFICACIÓN</t>
  </si>
  <si>
    <t>Clasificación</t>
  </si>
  <si>
    <t>Nivel</t>
  </si>
  <si>
    <t>RESPUESTA</t>
  </si>
  <si>
    <t>NIVELES DE PROBABILIDAD DE LA OPORTUNIDAD</t>
  </si>
  <si>
    <t>NIVELES DE IMPACTO DE LA OPORTUNIDAD</t>
  </si>
  <si>
    <t>NIVELDE EXPOSICIÓN DE LA OPORTUNIDAD</t>
  </si>
  <si>
    <t>VALOR DE LA OPORTUNIDAD</t>
  </si>
  <si>
    <t>OPCIONES DE TRATAMIENTO</t>
  </si>
  <si>
    <t>NIVEL DE RIESGO</t>
  </si>
  <si>
    <t>OPORTUNIDADES</t>
  </si>
  <si>
    <t>Explotar, compartir o mejorar</t>
  </si>
  <si>
    <t>ACEPTAR</t>
  </si>
  <si>
    <t>Buscar eliminar la incertidumbre asociada con una oportunidad haciendo que la oportunidad definitivamente se concrete.</t>
  </si>
  <si>
    <t>Compartir una oportunidad con terceros aumenta la capacidad que salga adelante.</t>
  </si>
  <si>
    <t>Mejorar o compartir</t>
  </si>
  <si>
    <t>Modificar el “tamaño” de la oportunidad, aumentando positivamente la probabilidad y/o el impacto, buscando facilitar o fortalecer la causa de la oportunidad.</t>
  </si>
  <si>
    <t>Aceptar</t>
  </si>
  <si>
    <t>COMPARTIR</t>
  </si>
  <si>
    <t>Aceptar que exista una oportunidad y explotar, compartir o mejorar cuando se presenten las condiciones para implementarlas.</t>
  </si>
  <si>
    <t>Copia certificada de acta registral</t>
  </si>
  <si>
    <t>Acta registral procesada</t>
  </si>
  <si>
    <t>Padrón Electoral</t>
  </si>
  <si>
    <t>Proyecto de Padrón de Electores</t>
  </si>
  <si>
    <t>Servicios de Certificación Digital</t>
  </si>
  <si>
    <t>CODIGO DE LA OPORTUNIDAD</t>
  </si>
  <si>
    <t>MEJORAR</t>
  </si>
  <si>
    <t>EXPLOTAR</t>
  </si>
  <si>
    <t>PM04_PROCESO DE REGISTRO DE CERTIFICACION DIGITAL Y SERVICIOS DIGITALES</t>
  </si>
  <si>
    <t>PM06_PROCESO DE VINCULOS DE PARENTESCO</t>
  </si>
  <si>
    <t>PE01_PROCESO DE PLANEAMIENTO</t>
  </si>
  <si>
    <t>PE02_PROCESO DE GESTIÓN DE LA INTEGRIDAD Y MEJORA DE PROCESOS</t>
  </si>
  <si>
    <t>PE03_PROCESO DE GESTIÓN DEL CONOCIMIENTO</t>
  </si>
  <si>
    <t>PS01_PROCESO ADMINISTRATIVO</t>
  </si>
  <si>
    <t>PS02_PROCESO DE GESTIÓN DE LA CAPACITACIÓN</t>
  </si>
  <si>
    <t>PS03_PROCESO DE TECNOLOGÍA DE LA INFORMACIÓN</t>
  </si>
  <si>
    <t>PS04_PROCESO DEL TALENTO HUMANO</t>
  </si>
  <si>
    <t>PS05_PROCESO DE LA SEGURIDAD Y DEFENSA NACIONAL</t>
  </si>
  <si>
    <t>PS06_PROCESO DE ASESORÍA NORMATIVA</t>
  </si>
  <si>
    <t>-</t>
  </si>
  <si>
    <t>ORGANO DEL DUEÑO DE PROCESO</t>
  </si>
  <si>
    <t>La oportunidad tiene impacto indirecto en el proceso.</t>
  </si>
  <si>
    <t>Es inminente que la oportunidad se concrete.</t>
  </si>
  <si>
    <t>La oportunidad podría realizarse, existen condiciones que hacen posible la realización en un corto plazo.</t>
  </si>
  <si>
    <t>La oportunidad podría realizarse, existen condiciones que hacen posible la realización en un mediano plazo.</t>
  </si>
  <si>
    <t>La oportunidad podría realizarse, existen condiciones que hacen posible la realización en un largo plazo.</t>
  </si>
  <si>
    <t>Su implementación tendría un efecto duradero que beneficiaría al proceso, generando resultados muy superiores a los esperados en el logro de sus objetivos.</t>
  </si>
  <si>
    <t>Su implementación tendría un efecto prolongado que beneficiaría al proceso, generando resultados esperados en el logro de sus objetivos.</t>
  </si>
  <si>
    <t>Su implementación tendría un impacto directo en el proceso y el efecto es temporal, podría generar los resultados esperados en el logro de sus objetivos.</t>
  </si>
  <si>
    <t>ÓRGANO</t>
  </si>
  <si>
    <t>Dirección de Registro de Identificación</t>
  </si>
  <si>
    <t>Dirección de Registros Civiles</t>
  </si>
  <si>
    <t>Dirección de Certificación y Servicios Digitales</t>
  </si>
  <si>
    <t>Dirección de Registro Electoral</t>
  </si>
  <si>
    <t>Dirección de Restitución de la Identidad y Apoyo Social</t>
  </si>
  <si>
    <t>Dirección de Servicios Registrales</t>
  </si>
  <si>
    <t>Oficina de Formación Ciudadana e Identidad</t>
  </si>
  <si>
    <t>Oficina de Comunicaciones y Prensa</t>
  </si>
  <si>
    <t>Oficina de Administración y Finanzas</t>
  </si>
  <si>
    <t>Oficina de Potencial Humano</t>
  </si>
  <si>
    <t>Oficina de Tecnología de la Información</t>
  </si>
  <si>
    <t>Oficina de Seguridad y Defensa Nacional</t>
  </si>
  <si>
    <t>Oficina de Integridad y Riesgos</t>
  </si>
  <si>
    <t>Oficina de Planifficación y Presupuesto</t>
  </si>
  <si>
    <t>Oficina de Asesoría Jurídica</t>
  </si>
  <si>
    <t>PLAN DE GESTIÓN DE OPORTUNIDADES 2026</t>
  </si>
  <si>
    <t>PROCESOS NIVEL 0</t>
  </si>
  <si>
    <t>ÓRGANOS</t>
  </si>
  <si>
    <t>Acta registral depurada</t>
  </si>
  <si>
    <t>Certificado digital y servicios de certificado digital</t>
  </si>
  <si>
    <t>Documento Nacional de Identidad</t>
  </si>
  <si>
    <t>Inscripción depurada</t>
  </si>
  <si>
    <t>Prestación de servicios de gobierno digital</t>
  </si>
  <si>
    <t>Proyecto de padrón de electores</t>
  </si>
  <si>
    <t>Oficina de Integridad y Lucha Contra la Corrupcion</t>
  </si>
  <si>
    <t>Reporte de parentesco y otras vinculaciones</t>
  </si>
  <si>
    <t>Oficina de Planeamiento, Presupuesto y Modernizacion</t>
  </si>
  <si>
    <t>Resultado de validación y depuración</t>
  </si>
  <si>
    <t>Resultado de verificación de firmas</t>
  </si>
  <si>
    <t>Servicios de suministro de Información</t>
  </si>
  <si>
    <t>PS07_PROCESO DE COMUNICACIÓN INSTITUCIONAL</t>
  </si>
  <si>
    <t>Gerencia General</t>
  </si>
  <si>
    <t>Solicitud registrada</t>
  </si>
  <si>
    <t>Jefatura Nacional</t>
  </si>
  <si>
    <t>Secretaria General</t>
  </si>
  <si>
    <t xml:space="preserve">  FECHA DE ELABORACIÓN</t>
  </si>
  <si>
    <t xml:space="preserve">  TIPO DE PROCESO</t>
  </si>
  <si>
    <t xml:space="preserve">  ÓRGANOS DEL PROCESO</t>
  </si>
  <si>
    <t>PLAN DE GESTION DE OPORTUNIDADES - TRATAMIENTO</t>
  </si>
  <si>
    <t>PROCESO
NIVEL 0</t>
  </si>
  <si>
    <t>PROCESO
NIVEL 1</t>
  </si>
  <si>
    <t>PROCESO
NIVEL 2</t>
  </si>
  <si>
    <t>NIVEL0</t>
  </si>
  <si>
    <t>NIVEL1</t>
  </si>
  <si>
    <t>NIVEL2</t>
  </si>
  <si>
    <t>M1_Registro_Civil_e_Identificación_DRI_DSR</t>
  </si>
  <si>
    <t>M1.1_Inscripción_Registral</t>
  </si>
  <si>
    <t>M1.1.1 Evaluación y registro</t>
  </si>
  <si>
    <t>M2_Gestión_de_Información_y_Servicios_Digitales_DCSD</t>
  </si>
  <si>
    <t>M1.2_Actualización_y_Depuración_Registral</t>
  </si>
  <si>
    <t>M1.1.2 Producción y entrega</t>
  </si>
  <si>
    <t>M3_Gestión_técnica_y_operacional_DRC</t>
  </si>
  <si>
    <t>E1_Dirección_estratégica</t>
  </si>
  <si>
    <t>M2.1_Certificación_y_servicios_digitales</t>
  </si>
  <si>
    <t>M1.2.1 Actualización de actas registrales</t>
  </si>
  <si>
    <t>E2_Gestión_de_la_Modernización_institucional</t>
  </si>
  <si>
    <t>M2.2_Servicios_de_información_registral</t>
  </si>
  <si>
    <t>M1.2.2 Depuración de actas registrales</t>
  </si>
  <si>
    <t>E3_Gestión_de_la_integridad_y_cumplimiento_institucional</t>
  </si>
  <si>
    <t>M1.2.3 Depuración en el RUIPN</t>
  </si>
  <si>
    <t>S1_Gestión_administrativa_y_financiera</t>
  </si>
  <si>
    <t>M3.1_Gestión_territorial_y_de_recursos</t>
  </si>
  <si>
    <t>S2_Gestión_documental</t>
  </si>
  <si>
    <t>M3.2_Gestión_técnica_de_servicios_y_archivo_registral</t>
  </si>
  <si>
    <t xml:space="preserve">M2.1.1 Gestión de Servicios digitales  </t>
  </si>
  <si>
    <t>S3_Tecnología_de_la_información</t>
  </si>
  <si>
    <t xml:space="preserve">M2.1.2 Gestión de Identidad digital </t>
  </si>
  <si>
    <t>S4_Gestión_de_Recursos_Humanos</t>
  </si>
  <si>
    <t>E1.1_Planeamiento_estratégico_y_operativo</t>
  </si>
  <si>
    <t xml:space="preserve">M2.1.3 Gestión de Servicios de Certificación Digital </t>
  </si>
  <si>
    <t>S5_Seguridad_y_defensa_nacional</t>
  </si>
  <si>
    <t>E1.2_Seguimiento_y_evaluación_estratégica</t>
  </si>
  <si>
    <t>S6_Asesoría_jurídica</t>
  </si>
  <si>
    <t>E1.3_Gestión_de_seguridad_de_la_información_y_protección_de_datos</t>
  </si>
  <si>
    <t xml:space="preserve">M2.2.1 Gestión de la disponiblidad de actas registrales </t>
  </si>
  <si>
    <t>S7_Comunicación_Institucional</t>
  </si>
  <si>
    <t xml:space="preserve">M2.2.2 Suministro de información por convenios </t>
  </si>
  <si>
    <t>E2.1_Diseño_Organizacional</t>
  </si>
  <si>
    <t xml:space="preserve">M2.2.3 Gestión de servicios electorales </t>
  </si>
  <si>
    <t>E2.2_Modernizacion_de_la_gestión</t>
  </si>
  <si>
    <t>M2.2.4 Consulta registral</t>
  </si>
  <si>
    <t>E3.1_Gestión_e_implementación_del_Modelo_de_Integridad</t>
  </si>
  <si>
    <t>M3.1.1 Gestión operativa territorial</t>
  </si>
  <si>
    <t>E3.2_Gestión_del_Sistema_de_Control_Interno</t>
  </si>
  <si>
    <t>M3.1.2 Gestión operativa de recursos</t>
  </si>
  <si>
    <t>E3.3_Atención_y_Tratamiento_de_Denuncias_y_Alertas</t>
  </si>
  <si>
    <t>E3.4_Evaluación_y_ejecución_de_acciones_de_control</t>
  </si>
  <si>
    <t xml:space="preserve">M3.2.1 Normativa registral </t>
  </si>
  <si>
    <t>M3.2.2 Procesamiento de documentos registrales y archivo registral</t>
  </si>
  <si>
    <t>S1.1_Abastecimiento</t>
  </si>
  <si>
    <t>M3.2.3 Gestión de la supervisión y asistencia técnica registral</t>
  </si>
  <si>
    <t>S1.2_Gestión_de_recursos_financieros</t>
  </si>
  <si>
    <t>S1.3_Administracion_de_los_servicios_generales</t>
  </si>
  <si>
    <t>E1.1.1 Formulación del PEI</t>
  </si>
  <si>
    <t>S1.4_Gestión_de_bienes_patrimoniales</t>
  </si>
  <si>
    <t>E1.1.2 Formulación del POI y Presupuesto Institucional</t>
  </si>
  <si>
    <t>E1.1.3 Gestion presupuestal</t>
  </si>
  <si>
    <t>S2.1_Trámite_documentario</t>
  </si>
  <si>
    <t>E1.1.4 Programación Multianual de Inversiones</t>
  </si>
  <si>
    <t>S2.2_Gestión_de_documentos_administrativos</t>
  </si>
  <si>
    <t>E1.2.1 Seguimiento de indicadores</t>
  </si>
  <si>
    <t>S3.1_Gobierno_y_Estrategia_TI</t>
  </si>
  <si>
    <t>E1.2.2 Evaluación de planes</t>
  </si>
  <si>
    <t>S3.2_Gestión_de_la_ciberseguridad</t>
  </si>
  <si>
    <t>E1.2.3 Gestión de la información y evidencias</t>
  </si>
  <si>
    <t>S3.3_Gestión_de_datos</t>
  </si>
  <si>
    <t>S3.4_Gobernanza_de_aplicaciones</t>
  </si>
  <si>
    <t>E1.3.1 Gestión de incidentes de seguridad de la información</t>
  </si>
  <si>
    <t>S3.5_Gestión_de_servicios_de_TI_e_infraestructura</t>
  </si>
  <si>
    <t>E1.3.2 Gestión de la seguridad de la información</t>
  </si>
  <si>
    <t>S3.6_Gestión_de_Proyectos</t>
  </si>
  <si>
    <t>E1.3.3 Gestión de la continuidad operativa</t>
  </si>
  <si>
    <t>S4.1_Planificación_de_politicas_de_recursos_humanos</t>
  </si>
  <si>
    <t>E2.1.1 Arquitectura Institucional</t>
  </si>
  <si>
    <t>S4.2_Organización_del_trabajo_y_su_distribucion</t>
  </si>
  <si>
    <t>E2.1.2 Gestión organizacional y normativa</t>
  </si>
  <si>
    <t>S4.3_Gestión_del_empleo</t>
  </si>
  <si>
    <t>S4.4_Gestión_del_rendimiento</t>
  </si>
  <si>
    <t>E2.2.1 Mejora contínua</t>
  </si>
  <si>
    <t>S4.5_Gestión_de_la_compensacion</t>
  </si>
  <si>
    <t>E2.2.2 Gestión por procesos</t>
  </si>
  <si>
    <t>S4.6_Gestión_de_desarrollo_y_capacitación</t>
  </si>
  <si>
    <t>E2.2.3 Gestión del conocimiento</t>
  </si>
  <si>
    <t>S4.7_Gestión_de_relaciones_humanas_y_sociales</t>
  </si>
  <si>
    <t>E2.2.4 Gestión integral de riesgos</t>
  </si>
  <si>
    <t>S5.1_Seguridad_Institucional</t>
  </si>
  <si>
    <t>S1.1.1 Programación multianual de bienes, servicios y obras</t>
  </si>
  <si>
    <t>S5.2_Gestión_del_Riesgo_de_Desastre</t>
  </si>
  <si>
    <t>S1.1.2 Gestión de adquisiciones</t>
  </si>
  <si>
    <t>S1.1.3 Gestión de Almacén</t>
  </si>
  <si>
    <t>S6.1_Asesoria_legal</t>
  </si>
  <si>
    <t>S6.2_Sistematización_jurídica</t>
  </si>
  <si>
    <t>S1.2.1 Ejecución Presupuestal</t>
  </si>
  <si>
    <t>S1.2.2 Emisión y Aprobación de EEFF y EEPP</t>
  </si>
  <si>
    <t>S7.1_Gestión_de_la_comunicación</t>
  </si>
  <si>
    <t>S7.2_Relaciones_Públicas</t>
  </si>
  <si>
    <t xml:space="preserve">S1.3.1 Mantenimiento del servicio </t>
  </si>
  <si>
    <t>S1.3.2 Diagnóstico técnico</t>
  </si>
  <si>
    <t>S1.3.3 Infraestructura</t>
  </si>
  <si>
    <t>S1.3.4 Gestión de servicios básicos</t>
  </si>
  <si>
    <t>S1.4.1 Adquisición y asignación del bien mueble</t>
  </si>
  <si>
    <t>S1.4.2 Control de bien mueble</t>
  </si>
  <si>
    <t>S2.1.1 Registro documental</t>
  </si>
  <si>
    <t>S2.1.2 Acceso a la información pública - AIP</t>
  </si>
  <si>
    <t>S2.1.3 Distribución y enrutamiento</t>
  </si>
  <si>
    <t>S2.1.4 Notificación y despachos</t>
  </si>
  <si>
    <t>S2.2.1 Administración del Archivo</t>
  </si>
  <si>
    <t>S2.2.2 Administración del SPAMD</t>
  </si>
  <si>
    <t>S3.1.1.1 Evaluación de la demanda</t>
  </si>
  <si>
    <t>S3.1.1.2 Diseño y optimización del marco de gobernanza de TI</t>
  </si>
  <si>
    <t>S3.2.1 Gestión de Incidentes de Ciberseguridad</t>
  </si>
  <si>
    <t>S3.2.2 Gestión de Servicios de Seguridad</t>
  </si>
  <si>
    <t>S3.2.3 Gestión de la Continuidad de los Servicios de TI</t>
  </si>
  <si>
    <t>S3.2.4 Gestión de Activos de TI</t>
  </si>
  <si>
    <t>S3.2.5 Gestión de Controles Tecnológicos</t>
  </si>
  <si>
    <t>S3.3.1 Gobierno de datos</t>
  </si>
  <si>
    <t>S3.3.2 Gestión de Arquitectura de Datos</t>
  </si>
  <si>
    <t>S3.3.3 Gestión de Datos Maestros y Referencia</t>
  </si>
  <si>
    <t>S3.3.4 Gestión de Calidad de Datos</t>
  </si>
  <si>
    <t>S3.3.5 Integración e interoperabilidad de datos</t>
  </si>
  <si>
    <t xml:space="preserve">S3.3.6 Inteligencia de Negocio y Analítica </t>
  </si>
  <si>
    <t>S3.3.7 Administración de Bases de Datos</t>
  </si>
  <si>
    <t>S3.4.1 Análisis y Diseño</t>
  </si>
  <si>
    <t>S3.4.2 Desarrollo y mantenimiento de software</t>
  </si>
  <si>
    <t>S3.4.3 Aseguramiento y control de calidad del software</t>
  </si>
  <si>
    <t>S3.4.4 Gestión de la Configuración</t>
  </si>
  <si>
    <t>S3.4.5 Ejecución de desarrollo ágil</t>
  </si>
  <si>
    <t>S3.4.6 Monitoreo de aplicaciones de software</t>
  </si>
  <si>
    <t>S3.4.7 DevSecOps</t>
  </si>
  <si>
    <t>S3.5.1 Gestión operativa de servicios TI</t>
  </si>
  <si>
    <t>S3.5.2 Gestión de Monitoreo de Infraestructura de TI</t>
  </si>
  <si>
    <t>S3.5.3 Gestión de Mantenimientos de Infraestructura y Plataforma TI</t>
  </si>
  <si>
    <t>S3.5.4 Gestión de Licenciamiento</t>
  </si>
  <si>
    <t>S3.6.1 Gestión del Portafolio de Proyectos</t>
  </si>
  <si>
    <t>S3.6.2 Gestión de Proyectos Tradicionales</t>
  </si>
  <si>
    <t xml:space="preserve">S3.6.3 Gestión de Proyectos Agiles </t>
  </si>
  <si>
    <t>S4.2.1 Diseño de puestos</t>
  </si>
  <si>
    <t>S4.2.2 Administracion de puestos</t>
  </si>
  <si>
    <t>S4.3.1 Gestión de la incorporacion</t>
  </si>
  <si>
    <t>S4.3.2 Administracion de personas</t>
  </si>
  <si>
    <t xml:space="preserve">S4.4.1 Planificacion </t>
  </si>
  <si>
    <t>S4.4.2 Seguimiento</t>
  </si>
  <si>
    <t>S4.4.3 Evaluacion</t>
  </si>
  <si>
    <t>S4.5.1 Cálculo de planilla</t>
  </si>
  <si>
    <t>S4.5.2 Depósito de haberes</t>
  </si>
  <si>
    <t>S4.6.1 Gestión de la capacitación</t>
  </si>
  <si>
    <t>S4.6.2 Gestión de la certificación de competencias</t>
  </si>
  <si>
    <t>S4.6.3 Evaluacion de la capacitacion</t>
  </si>
  <si>
    <t>S4.7.1 Relaciones laborales indivuales y colectivas</t>
  </si>
  <si>
    <t>S4.7.2 Seguridad y salud en el trabajo</t>
  </si>
  <si>
    <t>S4.7.3 Bienestar social</t>
  </si>
  <si>
    <t>S4.7.4 Cultura y clima laboral</t>
  </si>
  <si>
    <t>S4.7.5 Comunicación interna</t>
  </si>
  <si>
    <t>S5.1.1 Gestión de Seguridad y Defensa Nacional</t>
  </si>
  <si>
    <t>S5.2.1 Gestión de Seguridad Física y Vigilancia</t>
  </si>
  <si>
    <t>S6.1.1 Asesoria y consultoria legal</t>
  </si>
  <si>
    <t xml:space="preserve">S6.2.1 Articulación para la defensa jurídica </t>
  </si>
  <si>
    <t>S7.01.01 Gestión de análisis de datos</t>
  </si>
  <si>
    <t>S7.01.02 Comunicación Externa</t>
  </si>
  <si>
    <t>S7.01.03 Comunicación Interna</t>
  </si>
  <si>
    <t>S7.02.01 Canales de comunicación</t>
  </si>
  <si>
    <t>S7.02.02 Gestión de los Reclamos</t>
  </si>
  <si>
    <t>S7.02.03 Identidad corporativa</t>
  </si>
  <si>
    <t>S7.02.04 Relaciones Institucionales y protocolo</t>
  </si>
  <si>
    <t xml:space="preserve">Se enfoca en mejorar la administración interna, el liderazgo y la eficiencia operativa. Ejemplos comunes son la adopción de metodologías innovadoras para gestionar el talento, la automatización de flujos de trabajo y la mejora en la toma de decisiones basada en datos. </t>
  </si>
  <si>
    <t>Oportunidad de Servicio</t>
  </si>
  <si>
    <t>Oportunidad Legal</t>
  </si>
  <si>
    <t>Oportunidad Tecnológica</t>
  </si>
  <si>
    <t>Oportunidad de Gestión</t>
  </si>
  <si>
    <t>TIPOS DE OPORTUNIDAD</t>
  </si>
  <si>
    <t>Se refiere a la posibilidad de mejorar la experiencia del ciudadano o lanzar nuevas ofertas que resuelvan necesidades insatisfechas. Por ejemplo, implementar soluciones con IA o portales de autoservicio para mejorar el servicio o disminuir tiempo de atencion.</t>
  </si>
  <si>
    <t xml:space="preserve">Consiste en aprovechar cambios en leyes o regulaciones para obtener una ventaja competitiva o reducir riesgos. </t>
  </si>
  <si>
    <t xml:space="preserve"> Es el potencial de utilizar avances científicos o tecnologicos para crear nuevos productos u optimizar un servicio. Esto incluye la integración de tecnologías como el blockchain, la inteligencia artificial o el análisis de datos para optimizar procesos que antes eran manuales.</t>
  </si>
  <si>
    <t>NIVEL DE EXPOSICION</t>
  </si>
  <si>
    <t>MEDIDA DE CONTROL</t>
  </si>
  <si>
    <t>TRATAMIENTO</t>
  </si>
  <si>
    <t>MEJORA</t>
  </si>
  <si>
    <t>SEGUIMIENTO DEL OFICIAL DE CALIDAD</t>
  </si>
  <si>
    <t>PROGRESO EN LA EJECUCION DE LAS ACCIONES</t>
  </si>
  <si>
    <t>CODIGO DE MEDIDA DE CONTROL</t>
  </si>
  <si>
    <t>DESCRIPCIÓN DE MEDIDA DE CONTROL</t>
  </si>
  <si>
    <t>ORGANO RESPONSABLE (INVOLUCRADO)</t>
  </si>
  <si>
    <t xml:space="preserve">MEDIO DE VERIFICACIÓN </t>
  </si>
  <si>
    <t>CÓDIGO DE LA ACCIÓN</t>
  </si>
  <si>
    <t>DESCRIPCIÓN DE ACCIÓN</t>
  </si>
  <si>
    <t>ORGANO INVOLUCRADO</t>
  </si>
  <si>
    <t>PROBLEMÁTICA</t>
  </si>
  <si>
    <t>RECOMENDACIONES DE MEJORA</t>
  </si>
  <si>
    <t>PESO</t>
  </si>
  <si>
    <t>ESTADO
(REGISTRADO POR EL EVALUADOR)</t>
  </si>
  <si>
    <t>% AVANCE
ACCION</t>
  </si>
  <si>
    <t>% AVANCE MEDIDA DE CONTROL</t>
  </si>
  <si>
    <t>% AVANCE DEL RIESGO</t>
  </si>
  <si>
    <t>M1  Identidad legalmente acreditada del ciudadano y la base de datos fidedigna que soporta esta identidad</t>
  </si>
  <si>
    <t>M1.1 Hechos vitales registrados  y legalmente protegidos</t>
  </si>
  <si>
    <t>M1.2 Registro de actualización de un hecho vital e identidad, Íntegro y confiable</t>
  </si>
  <si>
    <t>M2  Información segura a través de las plataformas de servicios digitales eficientes, garantizando que la información sea confiable y se gestione como un activo estratégico</t>
  </si>
  <si>
    <t>M2.1 Confianza digital y la validez legal de las transacciones electrónicas</t>
  </si>
  <si>
    <t>M2.2 Información registral Certificada, oportuna y de compartida a los interesados</t>
  </si>
  <si>
    <t>M3 Servicio funcional y optimizado que brinda el soporte técnico operacional a los procesos</t>
  </si>
  <si>
    <t>M3.1 Oficinas implementadas, ordenadas, planificadas y con recursos utilizados de manera eficiente</t>
  </si>
  <si>
    <t>M3.2 Base documental histórica y el soporte técnico estandarizado que sustentan la identidad y los actos civiles de las personas</t>
  </si>
  <si>
    <t>E1 Lineamientos y directrices estratégicas para el cumplimiento de los objetivos del RENIEC  </t>
  </si>
  <si>
    <t>E1.1 Plan Operativo Institucional (POI) y Presupuesto Institucional articulados para el cumplimiento de las metas del Plan Estratégico Institucional (PEI).  </t>
  </si>
  <si>
    <t>E1.2 Proyectos de inversión, IOARR y convenios de cooperación técnica formulados y gestionados para el fortalecimiento institucional.  </t>
  </si>
  <si>
    <t>E2 Organización generadora de  cambios estructurales y funcionales que aumentan la capacidad de la institución  para ofrecer servicios de calidad y maximizar el valor de los recursos públicos.</t>
  </si>
  <si>
    <t>E2.1 Marco estructural y legal interno formalizado</t>
  </si>
  <si>
    <t>E2.2 Marco estructural de dirección y supervisión, que garantiza la eficacia, el cumplimiento y la alineación estratégica del sistema de gestión</t>
  </si>
  <si>
    <t>E2.3 Memora institucional organizada y accesible, que transforma la información dispersa y la experiencia individual en un activo estratégico para la organización.</t>
  </si>
  <si>
    <t>E2.4 Marco que permite anticipar, evaluar y mitigar las amenazas, asegurando la continuidad y la protección de los activos críticos.</t>
  </si>
  <si>
    <t>E3 * Modelo de Integridad y Sistema de Gestión Antisoborno eficaces y conformes.
* Sistema de Control Interno (SCI) implementado y óptimo.</t>
  </si>
  <si>
    <t>E3.1 Modelo de Integridad implementado y eficiente
Sistema de Gestión Antisoborno implementado y eficaz</t>
  </si>
  <si>
    <t>E3.2 SCI implementado y operativo conforme a la normativa</t>
  </si>
  <si>
    <t>E3.3 Expedientes de denuncia completos y atendidos</t>
  </si>
  <si>
    <t>E3.4 Plan Anual de Acciones de Control ejecutado</t>
  </si>
  <si>
    <t>S1 Recursos materiales, financieros, bienes y servicios habilitados para el funcionamiento de los órganos y unidades orgánicas de la Institución.</t>
  </si>
  <si>
    <t>S1.1 Contrataciones de bienes y servicios en atención a las necesidades de la Institución</t>
  </si>
  <si>
    <t>S1.2 Estados financieros</t>
  </si>
  <si>
    <t>S1.3 Mantenimiento preventivo y correctivo de instalaciones para su funcionamiento optimo.</t>
  </si>
  <si>
    <t>S1.4 Registro de los bienes patrimoniales en el SIGA-MEF.</t>
  </si>
  <si>
    <t>S2 Sistema de Gestión documental que garantiza la integridad, autenticidad, accesibilidad, trazabilidad y disposición de la información institucional.</t>
  </si>
  <si>
    <t>S2.1 Recepción, derivación, despacho y notificación de documentos internos y externos de la entidad.</t>
  </si>
  <si>
    <t>S2.2 Sistema de gestión de archivo institucional que integra los archivos de gestión, archivo central, archivos periféricos, archivos de nivel desconcentrado y el sistema de producción y almacenamiento de microformas digitales</t>
  </si>
  <si>
    <t>S3 Servicios TI operativos, seguros y alineados a la estrategia institucional, lo cual garantiza la funcionalidad tecnológica de la institución</t>
  </si>
  <si>
    <t>S3.1 Marco de Gobernanza de TI implementado y en operación, que asegura la alineación estratégica de la tecnología con los objetivos de la organización y el control efectivo sobre el valor, el riesgo y el rendimiento de las inversiones tecnológicas</t>
  </si>
  <si>
    <t>S3.2 SGSI implementado y protegiendo los activos de información críticos de la institución</t>
  </si>
  <si>
    <t>S3.3 Disponibilidad de datos constante, oportuna y de calidad</t>
  </si>
  <si>
    <t>S3.4 Portafolio de Aplicaciones optimizado, controlado y alineado con las necesidades del negocio</t>
  </si>
  <si>
    <t>S3.5 Entrega confiable de servicios de Tecnología de la Información, respaldada por una infraestructura robusta y bien mantenida.</t>
  </si>
  <si>
    <t xml:space="preserve">S3.6 Iniciativas tecnológicas de mejoras y la entrega de los resultados que fueron definidos a favor del usuario </t>
  </si>
  <si>
    <t>S4 Recurso humano competente para la ejecución de sus funciones, comprometida y alineada con la estrategia, con la finalidad de desarrollar los propósitos institucionales.</t>
  </si>
  <si>
    <t>S4.1 Políticas Institucionales en cierre de brechas</t>
  </si>
  <si>
    <t>S4.2 MCC y/o MPP y CAP P</t>
  </si>
  <si>
    <t>S4.3 Legajo actualizado de los Servidores de la entidad.</t>
  </si>
  <si>
    <t>S4.4 Optimización del desempeño individual y organizacional, que compromete una fuerza laboral más efectiva y un mejor logro de los objetivos de la empresa</t>
  </si>
  <si>
    <t>S4.5 Planilla de remuneraciones y beneficios laborales, y pago oportuno a los servidores civiles.</t>
  </si>
  <si>
    <t>S4.6 Recurso Humano competente, preparado para el desarrollo sus funciones y la mejora del servicio.</t>
  </si>
  <si>
    <t>S4.7 Acuerdos de la negociaciones colectivas y relaciones laborales.</t>
  </si>
  <si>
    <t>S5 Capacidades, sistemas y protocolos funcionales que garantizan la supervivencia, la continuidad operativa y la protección de los activos críticos de la institución</t>
  </si>
  <si>
    <t>S5.1 Plan estratégico, operativo e institucional que se centra en la reducción proactiva de la vulnerabilidad y el aumento de la capacidad de respuesta de una comunidad u organización</t>
  </si>
  <si>
    <t>S5.2 Capacidad integral y probada de una organización para operar de manera segura y continua, protegiendo a su personal, información y activos.</t>
  </si>
  <si>
    <t>S6 Mecanismos que otorguen la seguridad y legalidad de las actuaciones de la organización</t>
  </si>
  <si>
    <t>S6.1 Opinión legal autorizada sobre situaciones que  documentan su viabilidad, legalidad, y los posibles riesgos o consecuencias jurídicas</t>
  </si>
  <si>
    <t>S6.2 Sistema Jurídico con cuerpo de conocimiento organizado que facilita su comprensión, aplicación y análisis</t>
  </si>
  <si>
    <t>S7 Confianza y satisfacción ciudadana adecuada para la institución</t>
  </si>
  <si>
    <t>S7.1 Asegurar un entorno donde la información es un activo que contribuye directamente a los objetivos de la institución </t>
  </si>
  <si>
    <t>S7.2 Posicionamiento de la imagen y reputación, destacando la relevancia de la identidad y su adecuado registro. </t>
  </si>
  <si>
    <t>PRODUCTO VINCULADO AL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</si>
</sst>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&quot;$&quot;* #,##0.00_-;\-&quot;$&quot;* #,##0.00_-;_-&quot;$&quot;* &quot;-&quot;??_-;_-@_-"/>
    <numFmt numFmtId="165" formatCode="&quot;$&quot;#.00"/>
    <numFmt numFmtId="166" formatCode="m\o\n\th\ d\,\ yyyy"/>
    <numFmt numFmtId="167" formatCode="_ [$€-2]\ * #,##0.00_ ;_ [$€-2]\ * \-#,##0.00_ ;_ [$€-2]\ * &quot;-&quot;??_ "/>
    <numFmt numFmtId="168" formatCode="#.00"/>
    <numFmt numFmtId="169" formatCode="#."/>
    <numFmt numFmtId="170" formatCode="_-* #,##0\ _P_t_s_-;\-* #,##0\ _P_t_s_-;_-* &quot;-&quot;\ _P_t_s_-;_-@_-"/>
    <numFmt numFmtId="171" formatCode="%#.00"/>
    <numFmt numFmtId="172" formatCode="_(* #,##0\ &quot;pta&quot;_);_(* \(#,##0\ &quot;pta&quot;\);_(* &quot;-&quot;??\ &quot;pta&quot;_);_(@_)"/>
    <numFmt numFmtId="173" formatCode="dd\ mmm\ yyyy"/>
    <numFmt numFmtId="174" formatCode="ddd\ dd\ mmm\ yyyy"/>
  </numFmts>
  <fonts count="49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"/>
      <color indexed="8"/>
      <name val="Courier"/>
      <family val="3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b/>
      <sz val="18"/>
      <color indexed="62"/>
      <name val="Cambria"/>
      <family val="2"/>
    </font>
    <font>
      <u/>
      <sz val="8.8000000000000007"/>
      <color theme="10"/>
      <name val="Calibri"/>
      <family val="2"/>
    </font>
    <font>
      <sz val="16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20"/>
      <color theme="4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rial"/>
      <family val="2"/>
    </font>
    <font>
      <b/>
      <i/>
      <sz val="11"/>
      <color rgb="FF000000"/>
      <name val="Arial"/>
      <family val="2"/>
    </font>
    <font>
      <b/>
      <i/>
      <sz val="11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sz val="9"/>
      <color indexed="10"/>
      <name val="Geneva"/>
      <family val="2"/>
    </font>
    <font>
      <b/>
      <sz val="16"/>
      <color theme="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rgb="FFFFFFFF"/>
      <name val="Arial"/>
      <family val="2"/>
    </font>
    <font>
      <b/>
      <sz val="9"/>
      <color rgb="FFFFFFFF"/>
      <name val="Arial"/>
      <family val="2"/>
    </font>
    <font>
      <b/>
      <i/>
      <sz val="9"/>
      <color theme="1"/>
      <name val="Arial"/>
      <family val="2"/>
    </font>
    <font>
      <b/>
      <sz val="9"/>
      <color rgb="FF000000"/>
      <name val="Arial"/>
      <family val="2"/>
    </font>
    <font>
      <b/>
      <i/>
      <sz val="9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33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dashed">
        <color theme="0" tint="-0.14993743705557422"/>
      </left>
      <right style="dashed">
        <color theme="0" tint="-0.14993743705557422"/>
      </right>
      <top style="dashed">
        <color theme="0" tint="-0.14993743705557422"/>
      </top>
      <bottom style="dashed">
        <color theme="0" tint="-0.14993743705557422"/>
      </bottom>
      <diagonal/>
    </border>
    <border>
      <left style="dashed">
        <color theme="0" tint="-0.14993743705557422"/>
      </left>
      <right style="dashed">
        <color theme="0" tint="-0.14993743705557422"/>
      </right>
      <top style="dashed">
        <color theme="0" tint="-0.14993743705557422"/>
      </top>
      <bottom/>
      <diagonal/>
    </border>
    <border>
      <left style="dashed">
        <color theme="0" tint="-0.14993743705557422"/>
      </left>
      <right style="dashed">
        <color theme="0" tint="-0.14993743705557422"/>
      </right>
      <top/>
      <bottom/>
      <diagonal/>
    </border>
    <border>
      <left style="dashed">
        <color theme="0" tint="-0.14993743705557422"/>
      </left>
      <right style="dashed">
        <color theme="0" tint="-0.14993743705557422"/>
      </right>
      <top/>
      <bottom style="dashed">
        <color theme="0" tint="-0.149937437055574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14993743705557422"/>
      </bottom>
      <diagonal/>
    </border>
  </borders>
  <cellStyleXfs count="67">
    <xf numFmtId="0" fontId="0" fillId="0" borderId="0"/>
    <xf numFmtId="0" fontId="2" fillId="0" borderId="0"/>
    <xf numFmtId="9" fontId="6" fillId="0" borderId="0" applyFont="0" applyFill="0" applyBorder="0" applyAlignment="0" applyProtection="0"/>
    <xf numFmtId="0" fontId="2" fillId="0" borderId="0"/>
    <xf numFmtId="4" fontId="12" fillId="0" borderId="0">
      <protection locked="0"/>
    </xf>
    <xf numFmtId="165" fontId="12" fillId="0" borderId="0">
      <protection locked="0"/>
    </xf>
    <xf numFmtId="166" fontId="12" fillId="0" borderId="0">
      <protection locked="0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5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8" borderId="0" applyNumberFormat="0" applyBorder="0" applyAlignment="0" applyProtection="0"/>
    <xf numFmtId="0" fontId="15" fillId="18" borderId="0" applyNumberFormat="0" applyBorder="0" applyAlignment="0" applyProtection="0"/>
    <xf numFmtId="167" fontId="2" fillId="0" borderId="0" applyFont="0" applyFill="0" applyBorder="0" applyAlignment="0" applyProtection="0"/>
    <xf numFmtId="168" fontId="12" fillId="0" borderId="0">
      <protection locked="0"/>
    </xf>
    <xf numFmtId="169" fontId="16" fillId="0" borderId="0">
      <protection locked="0"/>
    </xf>
    <xf numFmtId="169" fontId="16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7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1" fontId="12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72" fontId="2" fillId="0" borderId="0" applyFont="0" applyFill="0" applyBorder="0" applyAlignment="0" applyProtection="0"/>
    <xf numFmtId="0" fontId="39" fillId="0" borderId="0"/>
  </cellStyleXfs>
  <cellXfs count="167">
    <xf numFmtId="0" fontId="0" fillId="0" borderId="0" xfId="0"/>
    <xf numFmtId="0" fontId="7" fillId="7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justify" vertical="center" wrapText="1" readingOrder="1"/>
    </xf>
    <xf numFmtId="0" fontId="8" fillId="2" borderId="0" xfId="0" applyFont="1" applyFill="1" applyAlignment="1">
      <alignment horizontal="left" vertical="center" wrapText="1" readingOrder="1"/>
    </xf>
    <xf numFmtId="0" fontId="8" fillId="2" borderId="3" xfId="0" applyFont="1" applyFill="1" applyBorder="1" applyAlignment="1">
      <alignment vertical="center" wrapText="1" readingOrder="1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2" fillId="0" borderId="0" xfId="0" applyFont="1" applyAlignment="1">
      <alignment horizontal="center" vertical="center"/>
    </xf>
    <xf numFmtId="0" fontId="20" fillId="0" borderId="0" xfId="0" applyFont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7" fillId="7" borderId="14" xfId="0" applyFont="1" applyFill="1" applyBorder="1" applyAlignment="1">
      <alignment horizontal="center" vertical="center"/>
    </xf>
    <xf numFmtId="0" fontId="25" fillId="19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26" fillId="20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22" fillId="23" borderId="16" xfId="0" applyFont="1" applyFill="1" applyBorder="1" applyAlignment="1">
      <alignment horizontal="center" vertical="center"/>
    </xf>
    <xf numFmtId="0" fontId="21" fillId="19" borderId="16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2" fillId="20" borderId="16" xfId="0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23" borderId="16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8" fillId="2" borderId="2" xfId="0" quotePrefix="1" applyFont="1" applyFill="1" applyBorder="1" applyAlignment="1">
      <alignment horizontal="justify" vertical="center" wrapText="1" readingOrder="1"/>
    </xf>
    <xf numFmtId="0" fontId="34" fillId="0" borderId="0" xfId="0" applyFont="1" applyProtection="1"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center" vertical="center"/>
    </xf>
    <xf numFmtId="0" fontId="33" fillId="0" borderId="0" xfId="0" applyFont="1" applyAlignment="1" applyProtection="1">
      <alignment vertical="center" wrapText="1"/>
      <protection locked="0"/>
    </xf>
    <xf numFmtId="0" fontId="32" fillId="5" borderId="1" xfId="0" applyFont="1" applyFill="1" applyBorder="1" applyAlignment="1" applyProtection="1">
      <alignment horizontal="center" vertical="center" wrapText="1"/>
      <protection locked="0"/>
    </xf>
    <xf numFmtId="0" fontId="32" fillId="29" borderId="17" xfId="0" applyFont="1" applyFill="1" applyBorder="1" applyAlignment="1">
      <alignment horizontal="center" vertical="center"/>
    </xf>
    <xf numFmtId="0" fontId="34" fillId="0" borderId="17" xfId="0" applyFont="1" applyBorder="1" applyAlignment="1">
      <alignment vertical="center"/>
    </xf>
    <xf numFmtId="0" fontId="34" fillId="0" borderId="17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38" fillId="0" borderId="0" xfId="0" applyFont="1" applyProtection="1">
      <protection locked="0"/>
    </xf>
    <xf numFmtId="0" fontId="32" fillId="30" borderId="19" xfId="0" applyFont="1" applyFill="1" applyBorder="1" applyAlignment="1" applyProtection="1">
      <alignment horizontal="center" vertical="center" wrapText="1"/>
      <protection locked="0"/>
    </xf>
    <xf numFmtId="0" fontId="33" fillId="2" borderId="19" xfId="0" quotePrefix="1" applyFont="1" applyFill="1" applyBorder="1" applyAlignment="1">
      <alignment horizontal="center" vertical="center" wrapText="1"/>
    </xf>
    <xf numFmtId="0" fontId="33" fillId="2" borderId="19" xfId="0" applyFont="1" applyFill="1" applyBorder="1" applyAlignment="1" applyProtection="1">
      <alignment horizontal="center" vertical="center" wrapText="1"/>
      <protection locked="0"/>
    </xf>
    <xf numFmtId="0" fontId="33" fillId="2" borderId="19" xfId="0" quotePrefix="1" applyFont="1" applyFill="1" applyBorder="1" applyAlignment="1" applyProtection="1">
      <alignment horizontal="center" vertical="center" wrapText="1"/>
      <protection locked="0"/>
    </xf>
    <xf numFmtId="0" fontId="33" fillId="2" borderId="19" xfId="0" quotePrefix="1" applyFont="1" applyFill="1" applyBorder="1" applyAlignment="1" applyProtection="1">
      <alignment horizontal="justify" vertical="center" wrapText="1"/>
      <protection locked="0"/>
    </xf>
    <xf numFmtId="0" fontId="33" fillId="2" borderId="19" xfId="0" applyFont="1" applyFill="1" applyBorder="1" applyAlignment="1" applyProtection="1">
      <alignment horizontal="center" vertical="center"/>
      <protection locked="0"/>
    </xf>
    <xf numFmtId="0" fontId="32" fillId="30" borderId="19" xfId="0" applyFont="1" applyFill="1" applyBorder="1" applyAlignment="1" applyProtection="1">
      <alignment horizontal="center" vertical="center" wrapText="1"/>
      <protection locked="0"/>
    </xf>
    <xf numFmtId="0" fontId="32" fillId="22" borderId="19" xfId="0" applyFont="1" applyFill="1" applyBorder="1" applyAlignment="1" applyProtection="1">
      <alignment horizontal="center" vertical="center" wrapText="1"/>
      <protection locked="0"/>
    </xf>
    <xf numFmtId="0" fontId="33" fillId="27" borderId="19" xfId="0" applyFont="1" applyFill="1" applyBorder="1" applyAlignment="1" applyProtection="1">
      <alignment horizontal="center" vertical="center"/>
      <protection locked="0"/>
    </xf>
    <xf numFmtId="173" fontId="33" fillId="27" borderId="19" xfId="0" applyNumberFormat="1" applyFont="1" applyFill="1" applyBorder="1" applyAlignment="1" applyProtection="1">
      <alignment horizontal="center" vertical="center"/>
      <protection locked="0"/>
    </xf>
    <xf numFmtId="0" fontId="33" fillId="27" borderId="17" xfId="0" quotePrefix="1" applyFont="1" applyFill="1" applyBorder="1" applyAlignment="1">
      <alignment horizontal="center" vertical="center" wrapText="1"/>
    </xf>
    <xf numFmtId="0" fontId="32" fillId="22" borderId="20" xfId="0" applyFont="1" applyFill="1" applyBorder="1" applyAlignment="1" applyProtection="1">
      <alignment horizontal="center" vertical="center" wrapText="1"/>
      <protection locked="0"/>
    </xf>
    <xf numFmtId="0" fontId="32" fillId="22" borderId="21" xfId="0" applyFont="1" applyFill="1" applyBorder="1" applyAlignment="1" applyProtection="1">
      <alignment horizontal="center" vertical="center" wrapText="1"/>
      <protection locked="0"/>
    </xf>
    <xf numFmtId="0" fontId="32" fillId="22" borderId="22" xfId="0" applyFont="1" applyFill="1" applyBorder="1" applyAlignment="1" applyProtection="1">
      <alignment horizontal="center" vertical="center" wrapText="1"/>
      <protection locked="0"/>
    </xf>
    <xf numFmtId="0" fontId="32" fillId="22" borderId="23" xfId="0" applyFont="1" applyFill="1" applyBorder="1" applyAlignment="1" applyProtection="1">
      <alignment horizontal="center" vertical="center" wrapText="1"/>
      <protection locked="0"/>
    </xf>
    <xf numFmtId="0" fontId="33" fillId="27" borderId="20" xfId="0" applyFont="1" applyFill="1" applyBorder="1" applyAlignment="1" applyProtection="1">
      <alignment horizontal="center" vertical="center"/>
      <protection locked="0"/>
    </xf>
    <xf numFmtId="0" fontId="33" fillId="27" borderId="24" xfId="0" applyFont="1" applyFill="1" applyBorder="1" applyAlignment="1" applyProtection="1">
      <alignment horizontal="center" vertical="center"/>
      <protection locked="0"/>
    </xf>
    <xf numFmtId="0" fontId="33" fillId="27" borderId="21" xfId="0" applyFont="1" applyFill="1" applyBorder="1" applyAlignment="1" applyProtection="1">
      <alignment horizontal="center" vertical="center"/>
      <protection locked="0"/>
    </xf>
    <xf numFmtId="0" fontId="33" fillId="27" borderId="22" xfId="0" applyFont="1" applyFill="1" applyBorder="1" applyAlignment="1" applyProtection="1">
      <alignment horizontal="center" vertical="center"/>
      <protection locked="0"/>
    </xf>
    <xf numFmtId="0" fontId="33" fillId="27" borderId="25" xfId="0" applyFont="1" applyFill="1" applyBorder="1" applyAlignment="1" applyProtection="1">
      <alignment horizontal="center" vertical="center"/>
      <protection locked="0"/>
    </xf>
    <xf numFmtId="0" fontId="33" fillId="27" borderId="2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2" fillId="6" borderId="15" xfId="0" applyFont="1" applyFill="1" applyBorder="1" applyAlignment="1" applyProtection="1">
      <alignment horizontal="center" vertical="center" wrapText="1"/>
      <protection locked="0"/>
    </xf>
    <xf numFmtId="0" fontId="27" fillId="0" borderId="9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left" vertical="center" wrapText="1" readingOrder="1"/>
    </xf>
    <xf numFmtId="0" fontId="8" fillId="2" borderId="3" xfId="0" applyFont="1" applyFill="1" applyBorder="1" applyAlignment="1">
      <alignment horizontal="left" vertical="center" wrapText="1" readingOrder="1"/>
    </xf>
    <xf numFmtId="0" fontId="8" fillId="2" borderId="4" xfId="0" applyFont="1" applyFill="1" applyBorder="1" applyAlignment="1">
      <alignment horizontal="left" vertical="center" wrapText="1" readingOrder="1"/>
    </xf>
    <xf numFmtId="0" fontId="8" fillId="2" borderId="5" xfId="0" applyFont="1" applyFill="1" applyBorder="1" applyAlignment="1">
      <alignment horizontal="left" vertical="center" wrapText="1" readingOrder="1"/>
    </xf>
    <xf numFmtId="0" fontId="7" fillId="0" borderId="0" xfId="0" applyFont="1" applyAlignment="1">
      <alignment horizontal="center" vertical="center"/>
    </xf>
    <xf numFmtId="0" fontId="32" fillId="31" borderId="19" xfId="0" applyFont="1" applyFill="1" applyBorder="1" applyAlignment="1" applyProtection="1">
      <alignment horizontal="center" vertical="center" wrapText="1"/>
      <protection locked="0"/>
    </xf>
    <xf numFmtId="0" fontId="32" fillId="32" borderId="19" xfId="66" applyFont="1" applyFill="1" applyBorder="1" applyAlignment="1" applyProtection="1">
      <alignment horizontal="center" vertical="center" wrapText="1"/>
      <protection locked="0"/>
    </xf>
    <xf numFmtId="0" fontId="32" fillId="32" borderId="19" xfId="0" applyFont="1" applyFill="1" applyBorder="1" applyAlignment="1" applyProtection="1">
      <alignment horizontal="center" vertical="center" wrapText="1"/>
      <protection locked="0"/>
    </xf>
    <xf numFmtId="0" fontId="32" fillId="33" borderId="19" xfId="0" applyFont="1" applyFill="1" applyBorder="1" applyAlignment="1" applyProtection="1">
      <alignment horizontal="center" vertical="center" wrapText="1"/>
      <protection locked="0"/>
    </xf>
    <xf numFmtId="0" fontId="32" fillId="33" borderId="19" xfId="0" applyFont="1" applyFill="1" applyBorder="1" applyAlignment="1" applyProtection="1">
      <alignment horizontal="center" vertical="center" wrapText="1"/>
      <protection locked="0"/>
    </xf>
    <xf numFmtId="0" fontId="32" fillId="6" borderId="19" xfId="0" applyFont="1" applyFill="1" applyBorder="1" applyAlignment="1" applyProtection="1">
      <alignment horizontal="center" vertical="center" wrapText="1"/>
      <protection locked="0"/>
    </xf>
    <xf numFmtId="0" fontId="32" fillId="6" borderId="19" xfId="0" applyFont="1" applyFill="1" applyBorder="1" applyAlignment="1" applyProtection="1">
      <alignment horizontal="center" vertical="center" wrapText="1"/>
      <protection locked="0"/>
    </xf>
    <xf numFmtId="0" fontId="32" fillId="6" borderId="26" xfId="0" applyFont="1" applyFill="1" applyBorder="1" applyAlignment="1" applyProtection="1">
      <alignment horizontal="center" vertical="center" wrapText="1"/>
      <protection locked="0"/>
    </xf>
    <xf numFmtId="0" fontId="32" fillId="6" borderId="27" xfId="0" applyFont="1" applyFill="1" applyBorder="1" applyAlignment="1" applyProtection="1">
      <alignment horizontal="center" vertical="center" wrapText="1"/>
      <protection locked="0"/>
    </xf>
    <xf numFmtId="0" fontId="32" fillId="6" borderId="28" xfId="0" applyFont="1" applyFill="1" applyBorder="1" applyAlignment="1" applyProtection="1">
      <alignment horizontal="center" vertical="center" wrapText="1"/>
      <protection locked="0"/>
    </xf>
    <xf numFmtId="0" fontId="32" fillId="6" borderId="19" xfId="0" applyFont="1" applyFill="1" applyBorder="1" applyAlignment="1" applyProtection="1">
      <alignment vertical="center" wrapText="1"/>
      <protection locked="0"/>
    </xf>
    <xf numFmtId="0" fontId="33" fillId="34" borderId="26" xfId="0" applyFont="1" applyFill="1" applyBorder="1" applyAlignment="1" applyProtection="1">
      <alignment horizontal="center" vertical="center"/>
      <protection locked="0"/>
    </xf>
    <xf numFmtId="0" fontId="33" fillId="34" borderId="27" xfId="0" applyFont="1" applyFill="1" applyBorder="1" applyAlignment="1" applyProtection="1">
      <alignment horizontal="center" vertical="center"/>
      <protection locked="0"/>
    </xf>
    <xf numFmtId="0" fontId="33" fillId="34" borderId="28" xfId="0" applyFont="1" applyFill="1" applyBorder="1" applyAlignment="1" applyProtection="1">
      <alignment horizontal="center" vertical="center"/>
      <protection locked="0"/>
    </xf>
    <xf numFmtId="173" fontId="33" fillId="34" borderId="19" xfId="0" applyNumberFormat="1" applyFont="1" applyFill="1" applyBorder="1" applyAlignment="1" applyProtection="1">
      <alignment horizontal="center" vertical="center"/>
      <protection locked="0"/>
    </xf>
    <xf numFmtId="0" fontId="33" fillId="34" borderId="17" xfId="0" quotePrefix="1" applyFont="1" applyFill="1" applyBorder="1" applyAlignment="1">
      <alignment horizontal="center" vertical="center" wrapText="1"/>
    </xf>
    <xf numFmtId="0" fontId="33" fillId="34" borderId="19" xfId="0" applyFont="1" applyFill="1" applyBorder="1" applyAlignment="1" applyProtection="1">
      <alignment horizontal="center" vertical="center"/>
      <protection locked="0"/>
    </xf>
    <xf numFmtId="0" fontId="33" fillId="34" borderId="19" xfId="0" quotePrefix="1" applyFont="1" applyFill="1" applyBorder="1" applyAlignment="1">
      <alignment horizontal="center" vertical="center" wrapText="1"/>
    </xf>
    <xf numFmtId="1" fontId="33" fillId="34" borderId="19" xfId="2" applyNumberFormat="1" applyFont="1" applyFill="1" applyBorder="1" applyAlignment="1" applyProtection="1">
      <alignment horizontal="center" vertical="center" wrapText="1"/>
    </xf>
    <xf numFmtId="0" fontId="35" fillId="2" borderId="19" xfId="0" applyFont="1" applyFill="1" applyBorder="1" applyAlignment="1">
      <alignment horizontal="center" vertical="center"/>
    </xf>
    <xf numFmtId="0" fontId="32" fillId="32" borderId="19" xfId="0" applyFont="1" applyFill="1" applyBorder="1" applyAlignment="1" applyProtection="1">
      <alignment horizontal="center" vertical="center" wrapText="1"/>
      <protection locked="0"/>
    </xf>
    <xf numFmtId="0" fontId="40" fillId="6" borderId="18" xfId="0" applyFont="1" applyFill="1" applyBorder="1" applyAlignment="1" applyProtection="1">
      <alignment horizontal="left" vertical="center" wrapText="1"/>
      <protection locked="0"/>
    </xf>
    <xf numFmtId="0" fontId="33" fillId="2" borderId="17" xfId="0" quotePrefix="1" applyFont="1" applyFill="1" applyBorder="1" applyAlignment="1" applyProtection="1">
      <alignment horizontal="center" vertical="center" wrapText="1"/>
      <protection locked="0"/>
    </xf>
    <xf numFmtId="0" fontId="23" fillId="24" borderId="19" xfId="0" applyFont="1" applyFill="1" applyBorder="1" applyAlignment="1" applyProtection="1">
      <alignment horizontal="center" vertical="center" wrapText="1"/>
      <protection locked="0"/>
    </xf>
    <xf numFmtId="0" fontId="32" fillId="24" borderId="19" xfId="0" applyFont="1" applyFill="1" applyBorder="1" applyAlignment="1" applyProtection="1">
      <alignment horizontal="center" vertical="center" wrapText="1"/>
      <protection locked="0"/>
    </xf>
    <xf numFmtId="0" fontId="41" fillId="0" borderId="19" xfId="0" applyFont="1" applyBorder="1" applyAlignment="1">
      <alignment horizontal="justify" vertical="center" wrapText="1"/>
    </xf>
    <xf numFmtId="0" fontId="42" fillId="0" borderId="0" xfId="0" applyFont="1" applyAlignment="1">
      <alignment horizontal="center" vertical="center"/>
    </xf>
    <xf numFmtId="0" fontId="23" fillId="6" borderId="19" xfId="0" applyFont="1" applyFill="1" applyBorder="1" applyAlignment="1">
      <alignment horizontal="center" vertical="center"/>
    </xf>
    <xf numFmtId="0" fontId="23" fillId="4" borderId="19" xfId="0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1" fillId="0" borderId="19" xfId="0" applyFont="1" applyBorder="1" applyAlignment="1">
      <alignment vertical="center" wrapText="1"/>
    </xf>
    <xf numFmtId="0" fontId="43" fillId="20" borderId="19" xfId="0" applyFont="1" applyFill="1" applyBorder="1" applyAlignment="1">
      <alignment horizontal="center" vertical="center" wrapText="1"/>
    </xf>
    <xf numFmtId="0" fontId="43" fillId="3" borderId="19" xfId="0" applyFont="1" applyFill="1" applyBorder="1" applyAlignment="1">
      <alignment horizontal="center" vertical="center" wrapText="1"/>
    </xf>
    <xf numFmtId="0" fontId="23" fillId="19" borderId="19" xfId="0" applyFont="1" applyFill="1" applyBorder="1" applyAlignment="1">
      <alignment horizontal="center" vertical="center" wrapText="1"/>
    </xf>
    <xf numFmtId="0" fontId="23" fillId="6" borderId="19" xfId="0" applyFont="1" applyFill="1" applyBorder="1" applyAlignment="1">
      <alignment horizontal="center" vertical="center"/>
    </xf>
    <xf numFmtId="0" fontId="41" fillId="0" borderId="19" xfId="0" applyFont="1" applyBorder="1" applyAlignment="1">
      <alignment horizontal="justify" vertical="center" wrapText="1"/>
    </xf>
    <xf numFmtId="0" fontId="44" fillId="25" borderId="19" xfId="0" applyFont="1" applyFill="1" applyBorder="1" applyAlignment="1">
      <alignment horizontal="center" vertical="center" wrapText="1"/>
    </xf>
    <xf numFmtId="0" fontId="45" fillId="19" borderId="19" xfId="0" applyFont="1" applyFill="1" applyBorder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0" fontId="47" fillId="3" borderId="19" xfId="0" applyFont="1" applyFill="1" applyBorder="1" applyAlignment="1">
      <alignment horizontal="center" vertical="center" wrapText="1"/>
    </xf>
    <xf numFmtId="0" fontId="47" fillId="20" borderId="19" xfId="0" applyFont="1" applyFill="1" applyBorder="1" applyAlignment="1">
      <alignment horizontal="center" vertical="center" wrapText="1"/>
    </xf>
    <xf numFmtId="0" fontId="47" fillId="26" borderId="1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 vertical="center"/>
    </xf>
    <xf numFmtId="0" fontId="33" fillId="34" borderId="17" xfId="0" applyFont="1" applyFill="1" applyBorder="1" applyAlignment="1">
      <alignment horizontal="center" vertical="center" wrapText="1"/>
    </xf>
    <xf numFmtId="0" fontId="33" fillId="34" borderId="17" xfId="0" quotePrefix="1" applyFont="1" applyFill="1" applyBorder="1" applyAlignment="1">
      <alignment horizontal="center" vertical="center" wrapText="1"/>
    </xf>
    <xf numFmtId="0" fontId="34" fillId="34" borderId="17" xfId="0" quotePrefix="1" applyFont="1" applyFill="1" applyBorder="1" applyAlignment="1">
      <alignment horizontal="center" vertical="center" wrapText="1"/>
    </xf>
    <xf numFmtId="0" fontId="35" fillId="34" borderId="29" xfId="0" applyFont="1" applyFill="1" applyBorder="1" applyAlignment="1">
      <alignment horizontal="center" vertical="center"/>
    </xf>
    <xf numFmtId="0" fontId="35" fillId="34" borderId="30" xfId="0" applyFont="1" applyFill="1" applyBorder="1" applyAlignment="1">
      <alignment horizontal="center" vertical="center"/>
    </xf>
    <xf numFmtId="0" fontId="35" fillId="34" borderId="31" xfId="0" applyFont="1" applyFill="1" applyBorder="1" applyAlignment="1">
      <alignment horizontal="center" vertical="center"/>
    </xf>
    <xf numFmtId="0" fontId="32" fillId="6" borderId="19" xfId="0" applyFont="1" applyFill="1" applyBorder="1" applyAlignment="1" applyProtection="1">
      <alignment horizontal="center" vertical="center"/>
      <protection locked="0"/>
    </xf>
    <xf numFmtId="0" fontId="32" fillId="28" borderId="19" xfId="0" applyFont="1" applyFill="1" applyBorder="1" applyAlignment="1" applyProtection="1">
      <alignment horizontal="center" vertical="center"/>
      <protection locked="0"/>
    </xf>
    <xf numFmtId="0" fontId="32" fillId="24" borderId="19" xfId="0" applyFont="1" applyFill="1" applyBorder="1" applyAlignment="1" applyProtection="1">
      <alignment horizontal="center" vertical="center" wrapText="1"/>
      <protection locked="0"/>
    </xf>
    <xf numFmtId="0" fontId="32" fillId="35" borderId="19" xfId="0" applyFont="1" applyFill="1" applyBorder="1" applyAlignment="1" applyProtection="1">
      <alignment horizontal="center" vertical="center" wrapText="1"/>
      <protection locked="0"/>
    </xf>
    <xf numFmtId="0" fontId="32" fillId="28" borderId="19" xfId="0" applyFont="1" applyFill="1" applyBorder="1" applyAlignment="1" applyProtection="1">
      <alignment horizontal="center" vertical="center" wrapText="1"/>
      <protection locked="0"/>
    </xf>
    <xf numFmtId="17" fontId="32" fillId="24" borderId="19" xfId="0" applyNumberFormat="1" applyFont="1" applyFill="1" applyBorder="1" applyAlignment="1" applyProtection="1">
      <alignment horizontal="center" vertical="center" wrapText="1"/>
      <protection locked="0"/>
    </xf>
    <xf numFmtId="17" fontId="32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1" borderId="19" xfId="0" applyFont="1" applyFill="1" applyBorder="1" applyAlignment="1" applyProtection="1">
      <alignment horizontal="center" vertical="center" wrapText="1"/>
      <protection locked="0"/>
    </xf>
    <xf numFmtId="0" fontId="32" fillId="6" borderId="32" xfId="0" applyFont="1" applyFill="1" applyBorder="1" applyAlignment="1" applyProtection="1">
      <alignment horizontal="center" vertical="center" wrapText="1"/>
      <protection locked="0"/>
    </xf>
    <xf numFmtId="0" fontId="34" fillId="2" borderId="19" xfId="0" quotePrefix="1" applyFont="1" applyFill="1" applyBorder="1" applyAlignment="1" applyProtection="1">
      <alignment horizontal="center" vertical="center" wrapText="1"/>
      <protection locked="0"/>
    </xf>
    <xf numFmtId="14" fontId="34" fillId="2" borderId="19" xfId="0" quotePrefix="1" applyNumberFormat="1" applyFont="1" applyFill="1" applyBorder="1" applyAlignment="1" applyProtection="1">
      <alignment horizontal="center" vertical="center" wrapText="1"/>
      <protection locked="0"/>
    </xf>
    <xf numFmtId="0" fontId="34" fillId="2" borderId="29" xfId="0" quotePrefix="1" applyFont="1" applyFill="1" applyBorder="1" applyAlignment="1" applyProtection="1">
      <alignment horizontal="justify" vertical="center" wrapText="1"/>
      <protection locked="0"/>
    </xf>
    <xf numFmtId="0" fontId="34" fillId="2" borderId="30" xfId="0" quotePrefix="1" applyFont="1" applyFill="1" applyBorder="1" applyAlignment="1" applyProtection="1">
      <alignment horizontal="justify" vertical="center" wrapText="1"/>
      <protection locked="0"/>
    </xf>
    <xf numFmtId="0" fontId="34" fillId="2" borderId="31" xfId="0" quotePrefix="1" applyFont="1" applyFill="1" applyBorder="1" applyAlignment="1" applyProtection="1">
      <alignment horizontal="justify" vertical="center" wrapText="1"/>
      <protection locked="0"/>
    </xf>
    <xf numFmtId="0" fontId="38" fillId="2" borderId="29" xfId="0" applyFont="1" applyFill="1" applyBorder="1" applyAlignment="1">
      <alignment horizontal="center" vertical="center"/>
    </xf>
    <xf numFmtId="0" fontId="34" fillId="2" borderId="29" xfId="0" quotePrefix="1" applyFont="1" applyFill="1" applyBorder="1" applyAlignment="1">
      <alignment horizontal="justify" vertical="center" wrapText="1"/>
    </xf>
    <xf numFmtId="0" fontId="38" fillId="2" borderId="30" xfId="0" applyFont="1" applyFill="1" applyBorder="1" applyAlignment="1">
      <alignment horizontal="center" vertical="center"/>
    </xf>
    <xf numFmtId="0" fontId="34" fillId="2" borderId="30" xfId="0" quotePrefix="1" applyFont="1" applyFill="1" applyBorder="1" applyAlignment="1">
      <alignment horizontal="justify" vertical="center" wrapText="1"/>
    </xf>
    <xf numFmtId="0" fontId="38" fillId="2" borderId="31" xfId="0" applyFont="1" applyFill="1" applyBorder="1" applyAlignment="1">
      <alignment horizontal="center" vertical="center"/>
    </xf>
    <xf numFmtId="0" fontId="34" fillId="2" borderId="31" xfId="0" quotePrefix="1" applyFont="1" applyFill="1" applyBorder="1" applyAlignment="1">
      <alignment horizontal="justify" vertical="center" wrapText="1"/>
    </xf>
    <xf numFmtId="174" fontId="34" fillId="2" borderId="29" xfId="0" quotePrefix="1" applyNumberFormat="1" applyFont="1" applyFill="1" applyBorder="1" applyAlignment="1" applyProtection="1">
      <alignment horizontal="center" vertical="center" wrapText="1"/>
      <protection locked="0"/>
    </xf>
    <xf numFmtId="174" fontId="34" fillId="2" borderId="30" xfId="0" quotePrefix="1" applyNumberFormat="1" applyFont="1" applyFill="1" applyBorder="1" applyAlignment="1" applyProtection="1">
      <alignment horizontal="center" vertical="center" wrapText="1"/>
      <protection locked="0"/>
    </xf>
    <xf numFmtId="174" fontId="34" fillId="2" borderId="31" xfId="0" quotePrefix="1" applyNumberFormat="1" applyFont="1" applyFill="1" applyBorder="1" applyAlignment="1" applyProtection="1">
      <alignment horizontal="center" vertical="center" wrapText="1"/>
      <protection locked="0"/>
    </xf>
    <xf numFmtId="174" fontId="34" fillId="2" borderId="19" xfId="0" quotePrefix="1" applyNumberFormat="1" applyFont="1" applyFill="1" applyBorder="1" applyAlignment="1" applyProtection="1">
      <alignment horizontal="center" vertical="center" wrapText="1"/>
      <protection locked="0"/>
    </xf>
    <xf numFmtId="14" fontId="34" fillId="2" borderId="19" xfId="0" quotePrefix="1" applyNumberFormat="1" applyFont="1" applyFill="1" applyBorder="1" applyAlignment="1" applyProtection="1">
      <alignment horizontal="justify" vertical="center" wrapText="1"/>
      <protection locked="0"/>
    </xf>
    <xf numFmtId="9" fontId="33" fillId="2" borderId="19" xfId="2" applyFont="1" applyFill="1" applyBorder="1" applyAlignment="1" applyProtection="1">
      <alignment horizontal="center" vertical="center" wrapText="1"/>
      <protection locked="0"/>
    </xf>
    <xf numFmtId="10" fontId="35" fillId="27" borderId="29" xfId="2" applyNumberFormat="1" applyFont="1" applyFill="1" applyBorder="1" applyAlignment="1" applyProtection="1">
      <alignment horizontal="center" vertical="center"/>
      <protection locked="0"/>
    </xf>
    <xf numFmtId="10" fontId="35" fillId="27" borderId="29" xfId="0" applyNumberFormat="1" applyFont="1" applyFill="1" applyBorder="1" applyAlignment="1" applyProtection="1">
      <alignment horizontal="center" vertical="center"/>
      <protection locked="0"/>
    </xf>
    <xf numFmtId="10" fontId="35" fillId="27" borderId="30" xfId="2" applyNumberFormat="1" applyFont="1" applyFill="1" applyBorder="1" applyAlignment="1" applyProtection="1">
      <alignment horizontal="center" vertical="center"/>
      <protection locked="0"/>
    </xf>
    <xf numFmtId="0" fontId="35" fillId="27" borderId="30" xfId="0" applyFont="1" applyFill="1" applyBorder="1" applyAlignment="1" applyProtection="1">
      <alignment horizontal="center" vertical="center"/>
      <protection locked="0"/>
    </xf>
    <xf numFmtId="10" fontId="35" fillId="27" borderId="31" xfId="2" applyNumberFormat="1" applyFont="1" applyFill="1" applyBorder="1" applyAlignment="1" applyProtection="1">
      <alignment horizontal="center" vertical="center"/>
      <protection locked="0"/>
    </xf>
    <xf numFmtId="0" fontId="35" fillId="27" borderId="31" xfId="0" applyFont="1" applyFill="1" applyBorder="1" applyAlignment="1" applyProtection="1">
      <alignment horizontal="center" vertical="center"/>
      <protection locked="0"/>
    </xf>
  </cellXfs>
  <cellStyles count="67">
    <cellStyle name="Cancel" xfId="3" xr:uid="{00000000-0005-0000-0000-000000000000}"/>
    <cellStyle name="Comma 2" xfId="4" xr:uid="{00000000-0005-0000-0000-000001000000}"/>
    <cellStyle name="Currency 2" xfId="5" xr:uid="{00000000-0005-0000-0000-000002000000}"/>
    <cellStyle name="Date" xfId="6" xr:uid="{00000000-0005-0000-0000-000003000000}"/>
    <cellStyle name="Énfasis 1" xfId="7" xr:uid="{00000000-0005-0000-0000-000004000000}"/>
    <cellStyle name="Énfasis 2" xfId="8" xr:uid="{00000000-0005-0000-0000-000005000000}"/>
    <cellStyle name="Énfasis 3" xfId="9" xr:uid="{00000000-0005-0000-0000-000006000000}"/>
    <cellStyle name="Énfasis1 - 20%" xfId="10" xr:uid="{00000000-0005-0000-0000-000007000000}"/>
    <cellStyle name="Énfasis1 - 40%" xfId="11" xr:uid="{00000000-0005-0000-0000-000008000000}"/>
    <cellStyle name="Énfasis1 - 60%" xfId="12" xr:uid="{00000000-0005-0000-0000-000009000000}"/>
    <cellStyle name="Énfasis2 - 20%" xfId="13" xr:uid="{00000000-0005-0000-0000-00000A000000}"/>
    <cellStyle name="Énfasis2 - 40%" xfId="14" xr:uid="{00000000-0005-0000-0000-00000B000000}"/>
    <cellStyle name="Énfasis2 - 60%" xfId="15" xr:uid="{00000000-0005-0000-0000-00000C000000}"/>
    <cellStyle name="Énfasis3 - 20%" xfId="16" xr:uid="{00000000-0005-0000-0000-00000D000000}"/>
    <cellStyle name="Énfasis3 - 40%" xfId="17" xr:uid="{00000000-0005-0000-0000-00000E000000}"/>
    <cellStyle name="Énfasis3 - 60%" xfId="18" xr:uid="{00000000-0005-0000-0000-00000F000000}"/>
    <cellStyle name="Énfasis4 - 20%" xfId="19" xr:uid="{00000000-0005-0000-0000-000010000000}"/>
    <cellStyle name="Énfasis4 - 40%" xfId="20" xr:uid="{00000000-0005-0000-0000-000011000000}"/>
    <cellStyle name="Énfasis4 - 60%" xfId="21" xr:uid="{00000000-0005-0000-0000-000012000000}"/>
    <cellStyle name="Énfasis5 - 20%" xfId="22" xr:uid="{00000000-0005-0000-0000-000013000000}"/>
    <cellStyle name="Énfasis5 - 40%" xfId="23" xr:uid="{00000000-0005-0000-0000-000014000000}"/>
    <cellStyle name="Énfasis5 - 60%" xfId="24" xr:uid="{00000000-0005-0000-0000-000015000000}"/>
    <cellStyle name="Énfasis6 - 20%" xfId="25" xr:uid="{00000000-0005-0000-0000-000016000000}"/>
    <cellStyle name="Énfasis6 - 40%" xfId="26" xr:uid="{00000000-0005-0000-0000-000017000000}"/>
    <cellStyle name="Énfasis6 - 60%" xfId="27" xr:uid="{00000000-0005-0000-0000-000018000000}"/>
    <cellStyle name="Euro" xfId="28" xr:uid="{00000000-0005-0000-0000-000019000000}"/>
    <cellStyle name="Fixed" xfId="29" xr:uid="{00000000-0005-0000-0000-00001A000000}"/>
    <cellStyle name="Heading1" xfId="30" xr:uid="{00000000-0005-0000-0000-00001B000000}"/>
    <cellStyle name="Heading2" xfId="31" xr:uid="{00000000-0005-0000-0000-00001C000000}"/>
    <cellStyle name="Hipervínculo 2" xfId="32" xr:uid="{00000000-0005-0000-0000-00001D000000}"/>
    <cellStyle name="Hipervínculo 2 2" xfId="33" xr:uid="{00000000-0005-0000-0000-00001E000000}"/>
    <cellStyle name="MillÔres [0]_LISTADO MAESTRO DE DOCUMENTOS" xfId="34" xr:uid="{00000000-0005-0000-0000-00001F000000}"/>
    <cellStyle name="Moneda 2" xfId="35" xr:uid="{00000000-0005-0000-0000-000020000000}"/>
    <cellStyle name="Normal" xfId="0" builtinId="0"/>
    <cellStyle name="Normal 10" xfId="36" xr:uid="{00000000-0005-0000-0000-000022000000}"/>
    <cellStyle name="Normal 11" xfId="37" xr:uid="{00000000-0005-0000-0000-000023000000}"/>
    <cellStyle name="Normal 12" xfId="38" xr:uid="{00000000-0005-0000-0000-000024000000}"/>
    <cellStyle name="Normal 13" xfId="39" xr:uid="{00000000-0005-0000-0000-000025000000}"/>
    <cellStyle name="Normal 14" xfId="40" xr:uid="{00000000-0005-0000-0000-000026000000}"/>
    <cellStyle name="Normal 15" xfId="41" xr:uid="{00000000-0005-0000-0000-000027000000}"/>
    <cellStyle name="Normal 16" xfId="42" xr:uid="{00000000-0005-0000-0000-000028000000}"/>
    <cellStyle name="Normal 17" xfId="43" xr:uid="{00000000-0005-0000-0000-000029000000}"/>
    <cellStyle name="Normal 18" xfId="44" xr:uid="{00000000-0005-0000-0000-00002A000000}"/>
    <cellStyle name="Normal 19" xfId="45" xr:uid="{00000000-0005-0000-0000-00002B000000}"/>
    <cellStyle name="Normal 2" xfId="1" xr:uid="{00000000-0005-0000-0000-00002C000000}"/>
    <cellStyle name="Normal 2 2" xfId="46" xr:uid="{00000000-0005-0000-0000-00002D000000}"/>
    <cellStyle name="Normal 2 3" xfId="47" xr:uid="{00000000-0005-0000-0000-00002E000000}"/>
    <cellStyle name="Normal 2 4" xfId="48" xr:uid="{00000000-0005-0000-0000-00002F000000}"/>
    <cellStyle name="Normal 20" xfId="49" xr:uid="{00000000-0005-0000-0000-000030000000}"/>
    <cellStyle name="Normal 20 2" xfId="50" xr:uid="{00000000-0005-0000-0000-000031000000}"/>
    <cellStyle name="Normal 20 3" xfId="51" xr:uid="{00000000-0005-0000-0000-000032000000}"/>
    <cellStyle name="Normal 3" xfId="52" xr:uid="{00000000-0005-0000-0000-000033000000}"/>
    <cellStyle name="Normal 4" xfId="53" xr:uid="{00000000-0005-0000-0000-000034000000}"/>
    <cellStyle name="Normal 5" xfId="54" xr:uid="{00000000-0005-0000-0000-000035000000}"/>
    <cellStyle name="Normal 6" xfId="55" xr:uid="{00000000-0005-0000-0000-000036000000}"/>
    <cellStyle name="Normal 7" xfId="56" xr:uid="{00000000-0005-0000-0000-000037000000}"/>
    <cellStyle name="Normal 8" xfId="57" xr:uid="{00000000-0005-0000-0000-000038000000}"/>
    <cellStyle name="Normal 9" xfId="58" xr:uid="{00000000-0005-0000-0000-000039000000}"/>
    <cellStyle name="Normal_24.JUL-SET - Observ-Recom-Seguim. Supervisiones por JR (2009)" xfId="66" xr:uid="{8AC631AE-6100-4897-9220-91BB21E43CAE}"/>
    <cellStyle name="Percent 2" xfId="59" xr:uid="{00000000-0005-0000-0000-00003A000000}"/>
    <cellStyle name="Porcentaje" xfId="2" builtinId="5"/>
    <cellStyle name="Porcentaje 2" xfId="60" xr:uid="{00000000-0005-0000-0000-00003C000000}"/>
    <cellStyle name="Porcentual 2" xfId="61" xr:uid="{00000000-0005-0000-0000-00003D000000}"/>
    <cellStyle name="Porcentual 3" xfId="62" xr:uid="{00000000-0005-0000-0000-00003E000000}"/>
    <cellStyle name="Porcentual 4" xfId="63" xr:uid="{00000000-0005-0000-0000-00003F000000}"/>
    <cellStyle name="Título de hoja" xfId="64" xr:uid="{00000000-0005-0000-0000-000040000000}"/>
    <cellStyle name="Währung" xfId="65" xr:uid="{00000000-0005-0000-0000-000041000000}"/>
  </cellStyles>
  <dxfs count="103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E26E07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E26E07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E26E07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E26E07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E26E07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E26E07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E26E07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E26E07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E26E07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02060"/>
      <color rgb="FFE1F1F3"/>
      <color rgb="FF00B050"/>
      <color rgb="FFFFFF00"/>
      <color rgb="FF3DB7AB"/>
      <color rgb="FF27776F"/>
      <color rgb="FFC5E5E9"/>
      <color rgb="FFE26E07"/>
      <color rgb="FFFF00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161927</xdr:colOff>
      <xdr:row>2</xdr:row>
      <xdr:rowOff>428627</xdr:rowOff>
    </xdr:from>
    <xdr:to>
      <xdr:col>1</xdr:col>
      <xdr:colOff>451323</xdr:colOff>
      <xdr:row>6</xdr:row>
      <xdr:rowOff>552452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rot="16200000">
          <a:off x="-660163" y="2527067"/>
          <a:ext cx="2466975" cy="289396"/>
        </a:xfrm>
        <a:prstGeom prst="rect">
          <a:avLst/>
        </a:prstGeom>
        <a:noFill/>
        <a:ln>
          <a:solidFill>
            <a:schemeClr val="tx2"/>
          </a:solidFill>
        </a:ln>
      </xdr:spPr>
      <xdr:txBody>
        <a:bodyPr wrap="square" lIns="0" tIns="53643" rIns="0" bIns="53643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E" sz="1400" b="1">
              <a:solidFill>
                <a:schemeClr val="accent1"/>
              </a:solidFill>
            </a:rPr>
            <a:t>PROBABILIDAD</a:t>
          </a:r>
          <a:endParaRPr lang="en-US" sz="1400" b="1">
            <a:solidFill>
              <a:schemeClr val="accent1"/>
            </a:solidFill>
          </a:endParaRPr>
        </a:p>
      </xdr:txBody>
    </xdr:sp>
    <xdr:clientData/>
  </xdr:twoCellAnchor>
  <xdr:twoCellAnchor>
    <xdr:from>
      <xdr:col>2</xdr:col>
      <xdr:colOff>752475</xdr:colOff>
      <xdr:row>8</xdr:row>
      <xdr:rowOff>57149</xdr:rowOff>
    </xdr:from>
    <xdr:to>
      <xdr:col>6</xdr:col>
      <xdr:colOff>676275</xdr:colOff>
      <xdr:row>8</xdr:row>
      <xdr:rowOff>352424</xdr:rowOff>
    </xdr:to>
    <xdr:sp macro="" textlink="">
      <xdr:nvSpPr>
        <xdr:cNvPr id="3" name="TextBox 1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733550" y="4076699"/>
          <a:ext cx="2971800" cy="295275"/>
        </a:xfrm>
        <a:prstGeom prst="rect">
          <a:avLst/>
        </a:prstGeom>
        <a:noFill/>
        <a:ln>
          <a:solidFill>
            <a:schemeClr val="tx2"/>
          </a:solidFill>
        </a:ln>
      </xdr:spPr>
      <xdr:txBody>
        <a:bodyPr wrap="square" lIns="0" tIns="53643" rIns="0" bIns="53643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E" sz="1400" b="1">
              <a:solidFill>
                <a:schemeClr val="accent1"/>
              </a:solidFill>
            </a:rPr>
            <a:t>IMPACTO</a:t>
          </a:r>
          <a:endParaRPr lang="en-US" sz="1400" b="1">
            <a:solidFill>
              <a:schemeClr val="accent1"/>
            </a:solidFill>
          </a:endParaRPr>
        </a:p>
      </xdr:txBody>
    </xdr:sp>
    <xdr:clientData/>
  </xdr:twoCellAnchor>
  <xdr:twoCellAnchor>
    <xdr:from>
      <xdr:col>2</xdr:col>
      <xdr:colOff>723901</xdr:colOff>
      <xdr:row>2</xdr:row>
      <xdr:rowOff>333374</xdr:rowOff>
    </xdr:from>
    <xdr:to>
      <xdr:col>3</xdr:col>
      <xdr:colOff>57151</xdr:colOff>
      <xdr:row>6</xdr:row>
      <xdr:rowOff>628649</xdr:rowOff>
    </xdr:to>
    <xdr:sp macro="" textlink="">
      <xdr:nvSpPr>
        <xdr:cNvPr id="4" name="Right Arrow 29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16200000">
          <a:off x="433388" y="2271712"/>
          <a:ext cx="2638425" cy="95250"/>
        </a:xfrm>
        <a:prstGeom prst="rightArrow">
          <a:avLst>
            <a:gd name="adj1" fmla="val 26191"/>
            <a:gd name="adj2" fmla="val 50000"/>
          </a:avLst>
        </a:prstGeom>
        <a:solidFill>
          <a:schemeClr val="tx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107287" tIns="53643" rIns="107287" bIns="53643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2800"/>
        </a:p>
      </xdr:txBody>
    </xdr:sp>
    <xdr:clientData/>
  </xdr:twoCellAnchor>
  <xdr:twoCellAnchor>
    <xdr:from>
      <xdr:col>3</xdr:col>
      <xdr:colOff>9525</xdr:colOff>
      <xdr:row>6</xdr:row>
      <xdr:rowOff>585789</xdr:rowOff>
    </xdr:from>
    <xdr:to>
      <xdr:col>7</xdr:col>
      <xdr:colOff>142875</xdr:colOff>
      <xdr:row>7</xdr:row>
      <xdr:rowOff>19050</xdr:rowOff>
    </xdr:to>
    <xdr:sp macro="" textlink="">
      <xdr:nvSpPr>
        <xdr:cNvPr id="5" name="Right Arrow 29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752600" y="3595689"/>
          <a:ext cx="3181350" cy="61911"/>
        </a:xfrm>
        <a:prstGeom prst="rightArrow">
          <a:avLst>
            <a:gd name="adj1" fmla="val 26191"/>
            <a:gd name="adj2" fmla="val 50000"/>
          </a:avLst>
        </a:prstGeom>
        <a:solidFill>
          <a:schemeClr val="tx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107287" tIns="53643" rIns="107287" bIns="53643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28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astro\FINAL%20JULIO%20-%20DIC%202023\OIR_Riesgos\2023\Mejoras%20Matriz\Manual\extendidas\Nueva%20carpeta\Propuesta_MatrizRiesgos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astro\FINAL%20JULIO%20-%20DIC%202023\Riesgos\PAAMC_MatrizRiesg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astro\FINAL%20JULIO%20-%20DIC%202023\OIR_Riesgos\2023\Mejoras%20Matriz\PAAMC_Vige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_Riesgos"/>
      <sheetName val="Valoracion_Control"/>
      <sheetName val="Nivel_Exposicion"/>
      <sheetName val="Descripción Criterios"/>
      <sheetName val="Criterios_SGSI"/>
      <sheetName val="Catalogo_Amenazas_Vulnera"/>
      <sheetName val="Criterios_SGAS"/>
      <sheetName val="Reporte"/>
      <sheetName val="Lista"/>
    </sheetNames>
    <sheetDataSet>
      <sheetData sheetId="0"/>
      <sheetData sheetId="1"/>
      <sheetData sheetId="2"/>
      <sheetData sheetId="3">
        <row r="5">
          <cell r="C5" t="str">
            <v>Preventiva</v>
          </cell>
        </row>
        <row r="6">
          <cell r="C6" t="str">
            <v>Correctiva</v>
          </cell>
        </row>
        <row r="7">
          <cell r="C7" t="str">
            <v>Automática</v>
          </cell>
        </row>
        <row r="8">
          <cell r="C8" t="str">
            <v>Manual</v>
          </cell>
        </row>
        <row r="9">
          <cell r="C9" t="str">
            <v>Definido</v>
          </cell>
        </row>
        <row r="10">
          <cell r="C10" t="str">
            <v>No definido</v>
          </cell>
        </row>
        <row r="11">
          <cell r="C11" t="str">
            <v>Asignada</v>
          </cell>
        </row>
        <row r="12">
          <cell r="C12" t="str">
            <v>No asignada</v>
          </cell>
        </row>
        <row r="13">
          <cell r="C13" t="str">
            <v>Documentado</v>
          </cell>
        </row>
        <row r="14">
          <cell r="C14" t="str">
            <v>Sin Documentar</v>
          </cell>
        </row>
        <row r="15">
          <cell r="C15" t="str">
            <v>Con Registro</v>
          </cell>
        </row>
        <row r="16">
          <cell r="C16" t="str">
            <v>Sin Registro</v>
          </cell>
        </row>
      </sheetData>
      <sheetData sheetId="4"/>
      <sheetData sheetId="5"/>
      <sheetData sheetId="6"/>
      <sheetData sheetId="7"/>
      <sheetData sheetId="8">
        <row r="5">
          <cell r="G5" t="str">
            <v>PM01_PROCESO DE LA IDENTIFICACION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atriz_Riesgos"/>
      <sheetName val="Evaluacion_Control"/>
      <sheetName val="Inventario_Activos"/>
      <sheetName val="Criterios_Integridad"/>
      <sheetName val="Prob_Imp_Expo"/>
      <sheetName val="Criterios_Control"/>
      <sheetName val="Combina_NivelExpo"/>
      <sheetName val="Tablas_InvActivos"/>
      <sheetName val="Criterios_SI"/>
      <sheetName val="Amenazas_Vulnera"/>
      <sheetName val="Resumen_Integridad"/>
      <sheetName val="Reporte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G5" t="str">
            <v>PM01_PROCESO DE LA IDENTIFICACION</v>
          </cell>
          <cell r="N5" t="str">
            <v xml:space="preserve">apropiarse o  hacer uso indebido de recursos, bienes o información del Estado </v>
          </cell>
          <cell r="P5" t="str">
            <v xml:space="preserve">la compra de bienes </v>
          </cell>
        </row>
        <row r="6">
          <cell r="N6" t="str">
            <v>favorecer indebidamente</v>
          </cell>
          <cell r="P6" t="str">
            <v>la contratación de obras</v>
          </cell>
        </row>
        <row r="7">
          <cell r="N7" t="str">
            <v>acceder a ventajas indebidas como soborno</v>
          </cell>
          <cell r="P7" t="str">
            <v xml:space="preserve">la contratación de servicios </v>
          </cell>
        </row>
        <row r="8">
          <cell r="N8" t="str">
            <v xml:space="preserve">invocar sus influencias en el Estado </v>
          </cell>
          <cell r="P8" t="str">
            <v xml:space="preserve">la contratación y gestión de personal </v>
          </cell>
        </row>
        <row r="9">
          <cell r="N9" t="str">
            <v>mantener intereses en conflicto</v>
          </cell>
          <cell r="P9" t="str">
            <v>la prestación directa de servicios a los usuarios</v>
          </cell>
        </row>
        <row r="10">
          <cell r="N10" t="str">
            <v>obstruir al acceso a la información pública</v>
          </cell>
          <cell r="P10" t="str">
            <v>la fiscalización, supervisión o monitoreo</v>
          </cell>
        </row>
        <row r="11">
          <cell r="N11" t="str">
            <v>realizar abuso de autoridad</v>
          </cell>
          <cell r="P11" t="str">
            <v xml:space="preserve">la elaboración o aprobación de normas </v>
          </cell>
        </row>
        <row r="12">
          <cell r="N12" t="str">
            <v>mostrar otro comportamiento en contra de la integridad pública</v>
          </cell>
          <cell r="P12" t="str">
            <v xml:space="preserve">la emisión de autorizaciones </v>
          </cell>
        </row>
        <row r="13">
          <cell r="P13" t="str">
            <v>la gestión de dinero entregado a servidores de la entidad</v>
          </cell>
        </row>
        <row r="14">
          <cell r="P14" t="str">
            <v>el pago a proveedores</v>
          </cell>
        </row>
        <row r="15">
          <cell r="P15" t="str">
            <v>la recaudación directa de ingresos</v>
          </cell>
        </row>
        <row r="16">
          <cell r="P16" t="str">
            <v>los servicios administrativos</v>
          </cell>
        </row>
        <row r="17">
          <cell r="P17" t="str">
            <v>otro contexto que afecte a la entidad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1.EP"/>
      <sheetName val="R1.1"/>
      <sheetName val="R2.Ident_Analis_Valor"/>
      <sheetName val="R2.Trat_Seg_Rev"/>
      <sheetName val="R3"/>
      <sheetName val="Resumen"/>
      <sheetName val="R4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-18-19"/>
      <sheetName val="20"/>
      <sheetName val="21"/>
      <sheetName val="22"/>
      <sheetName val="23"/>
      <sheetName val="24"/>
      <sheetName val="Hoja1"/>
    </sheetNames>
    <sheetDataSet>
      <sheetData sheetId="0">
        <row r="4">
          <cell r="B4" t="str">
            <v>CUMPLIMIENTO</v>
          </cell>
          <cell r="E4" t="str">
            <v>BAJA</v>
          </cell>
        </row>
        <row r="5">
          <cell r="E5" t="str">
            <v>MEDIA</v>
          </cell>
        </row>
        <row r="6">
          <cell r="E6" t="str">
            <v>ALTA</v>
          </cell>
        </row>
        <row r="7">
          <cell r="E7" t="str">
            <v>MUY ALTA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6B74-5CD6-4588-8894-E3B058321E43}">
  <dimension ref="B2:F220"/>
  <sheetViews>
    <sheetView topLeftCell="A197" workbookViewId="0">
      <selection activeCell="B167" sqref="B167"/>
    </sheetView>
  </sheetViews>
  <sheetFormatPr baseColWidth="10" defaultRowHeight="15"/>
  <cols>
    <col min="1" max="1" width="2.42578125" customWidth="1"/>
    <col min="2" max="2" width="60.85546875" bestFit="1" customWidth="1"/>
    <col min="3" max="3" width="2.85546875" customWidth="1"/>
    <col min="4" max="4" width="48.42578125" customWidth="1"/>
    <col min="5" max="5" width="2.28515625" customWidth="1"/>
    <col min="6" max="6" width="48.5703125" customWidth="1"/>
  </cols>
  <sheetData>
    <row r="2" spans="2:6">
      <c r="B2" s="50" t="s">
        <v>277</v>
      </c>
      <c r="D2" s="50" t="s">
        <v>278</v>
      </c>
      <c r="F2" s="50" t="s">
        <v>45</v>
      </c>
    </row>
    <row r="3" spans="2:6">
      <c r="B3" s="51" t="s">
        <v>51</v>
      </c>
      <c r="D3" s="51" t="s">
        <v>263</v>
      </c>
      <c r="F3" s="52" t="s">
        <v>279</v>
      </c>
    </row>
    <row r="4" spans="2:6">
      <c r="B4" s="51" t="s">
        <v>52</v>
      </c>
      <c r="D4" s="51" t="s">
        <v>261</v>
      </c>
      <c r="F4" s="51" t="s">
        <v>232</v>
      </c>
    </row>
    <row r="5" spans="2:6">
      <c r="B5" s="51" t="s">
        <v>53</v>
      </c>
      <c r="D5" s="51" t="s">
        <v>264</v>
      </c>
      <c r="F5" s="51" t="s">
        <v>280</v>
      </c>
    </row>
    <row r="6" spans="2:6">
      <c r="B6" s="51" t="s">
        <v>239</v>
      </c>
      <c r="D6" s="51" t="s">
        <v>262</v>
      </c>
      <c r="F6" s="51" t="s">
        <v>231</v>
      </c>
    </row>
    <row r="7" spans="2:6">
      <c r="B7" s="51" t="s">
        <v>54</v>
      </c>
      <c r="D7" s="51" t="s">
        <v>265</v>
      </c>
      <c r="F7" s="51" t="s">
        <v>36</v>
      </c>
    </row>
    <row r="8" spans="2:6">
      <c r="B8" s="51" t="s">
        <v>240</v>
      </c>
      <c r="D8" s="51" t="s">
        <v>266</v>
      </c>
      <c r="F8" s="51" t="s">
        <v>281</v>
      </c>
    </row>
    <row r="9" spans="2:6">
      <c r="B9" s="51" t="s">
        <v>241</v>
      </c>
      <c r="D9" s="51" t="s">
        <v>269</v>
      </c>
      <c r="F9" s="51" t="s">
        <v>282</v>
      </c>
    </row>
    <row r="10" spans="2:6">
      <c r="B10" s="51" t="s">
        <v>242</v>
      </c>
      <c r="D10" s="51" t="s">
        <v>275</v>
      </c>
      <c r="F10" s="51" t="s">
        <v>233</v>
      </c>
    </row>
    <row r="11" spans="2:6">
      <c r="B11" s="51" t="s">
        <v>243</v>
      </c>
      <c r="D11" s="51" t="s">
        <v>268</v>
      </c>
      <c r="F11" s="51" t="s">
        <v>283</v>
      </c>
    </row>
    <row r="12" spans="2:6">
      <c r="B12" s="51" t="s">
        <v>244</v>
      </c>
      <c r="D12" s="51" t="s">
        <v>267</v>
      </c>
      <c r="F12" s="51" t="s">
        <v>284</v>
      </c>
    </row>
    <row r="13" spans="2:6">
      <c r="B13" s="51" t="s">
        <v>245</v>
      </c>
      <c r="D13" s="51" t="s">
        <v>285</v>
      </c>
      <c r="F13" s="51" t="s">
        <v>286</v>
      </c>
    </row>
    <row r="14" spans="2:6">
      <c r="B14" s="51" t="s">
        <v>246</v>
      </c>
      <c r="D14" s="51" t="s">
        <v>287</v>
      </c>
      <c r="F14" s="51" t="s">
        <v>46</v>
      </c>
    </row>
    <row r="15" spans="2:6">
      <c r="B15" s="51" t="s">
        <v>247</v>
      </c>
      <c r="D15" s="51" t="s">
        <v>270</v>
      </c>
      <c r="F15" s="51" t="s">
        <v>288</v>
      </c>
    </row>
    <row r="16" spans="2:6">
      <c r="B16" s="51" t="s">
        <v>248</v>
      </c>
      <c r="D16" s="51" t="s">
        <v>272</v>
      </c>
      <c r="F16" s="51" t="s">
        <v>289</v>
      </c>
    </row>
    <row r="17" spans="2:6">
      <c r="B17" s="51" t="s">
        <v>249</v>
      </c>
      <c r="D17" s="51" t="s">
        <v>271</v>
      </c>
      <c r="F17" s="51" t="s">
        <v>290</v>
      </c>
    </row>
    <row r="18" spans="2:6">
      <c r="B18" s="51" t="s">
        <v>291</v>
      </c>
      <c r="D18" s="51" t="s">
        <v>292</v>
      </c>
      <c r="F18" s="51" t="s">
        <v>293</v>
      </c>
    </row>
    <row r="19" spans="2:6">
      <c r="B19" s="53"/>
      <c r="D19" s="51" t="s">
        <v>294</v>
      </c>
      <c r="F19" s="53"/>
    </row>
    <row r="20" spans="2:6">
      <c r="D20" s="51" t="s">
        <v>295</v>
      </c>
    </row>
    <row r="24" spans="2:6">
      <c r="B24" s="50" t="s">
        <v>303</v>
      </c>
      <c r="C24" s="85"/>
      <c r="D24" s="50" t="s">
        <v>304</v>
      </c>
      <c r="E24" s="85"/>
      <c r="F24" s="50" t="s">
        <v>305</v>
      </c>
    </row>
    <row r="25" spans="2:6">
      <c r="B25" s="52" t="s">
        <v>306</v>
      </c>
      <c r="D25" s="52" t="s">
        <v>307</v>
      </c>
      <c r="F25" s="52" t="s">
        <v>308</v>
      </c>
    </row>
    <row r="26" spans="2:6">
      <c r="B26" s="52" t="s">
        <v>309</v>
      </c>
      <c r="D26" s="52" t="s">
        <v>310</v>
      </c>
      <c r="F26" s="52" t="s">
        <v>311</v>
      </c>
    </row>
    <row r="27" spans="2:6">
      <c r="B27" s="52" t="s">
        <v>312</v>
      </c>
    </row>
    <row r="28" spans="2:6">
      <c r="B28" s="52" t="s">
        <v>313</v>
      </c>
      <c r="D28" s="52" t="s">
        <v>314</v>
      </c>
      <c r="F28" s="52" t="s">
        <v>315</v>
      </c>
    </row>
    <row r="29" spans="2:6">
      <c r="B29" s="52" t="s">
        <v>316</v>
      </c>
      <c r="D29" s="52" t="s">
        <v>317</v>
      </c>
      <c r="F29" s="52" t="s">
        <v>318</v>
      </c>
    </row>
    <row r="30" spans="2:6">
      <c r="B30" s="52" t="s">
        <v>319</v>
      </c>
      <c r="F30" s="52" t="s">
        <v>320</v>
      </c>
    </row>
    <row r="31" spans="2:6">
      <c r="B31" s="52" t="s">
        <v>321</v>
      </c>
      <c r="D31" s="52" t="s">
        <v>322</v>
      </c>
    </row>
    <row r="32" spans="2:6">
      <c r="B32" s="52" t="s">
        <v>323</v>
      </c>
      <c r="D32" s="52" t="s">
        <v>324</v>
      </c>
      <c r="F32" s="52" t="s">
        <v>325</v>
      </c>
    </row>
    <row r="33" spans="2:6">
      <c r="B33" s="52" t="s">
        <v>326</v>
      </c>
      <c r="F33" s="52" t="s">
        <v>327</v>
      </c>
    </row>
    <row r="34" spans="2:6">
      <c r="B34" s="52" t="s">
        <v>328</v>
      </c>
      <c r="D34" s="52" t="s">
        <v>329</v>
      </c>
      <c r="F34" s="52" t="s">
        <v>330</v>
      </c>
    </row>
    <row r="35" spans="2:6">
      <c r="B35" s="52" t="s">
        <v>331</v>
      </c>
      <c r="D35" s="52" t="s">
        <v>332</v>
      </c>
    </row>
    <row r="36" spans="2:6" ht="22.5">
      <c r="B36" s="52" t="s">
        <v>333</v>
      </c>
      <c r="D36" s="52" t="s">
        <v>334</v>
      </c>
      <c r="F36" s="52" t="s">
        <v>335</v>
      </c>
    </row>
    <row r="37" spans="2:6">
      <c r="B37" s="52" t="s">
        <v>336</v>
      </c>
      <c r="F37" s="52" t="s">
        <v>337</v>
      </c>
    </row>
    <row r="38" spans="2:6">
      <c r="D38" s="52" t="s">
        <v>338</v>
      </c>
      <c r="F38" s="52" t="s">
        <v>339</v>
      </c>
    </row>
    <row r="39" spans="2:6">
      <c r="D39" s="52" t="s">
        <v>340</v>
      </c>
      <c r="F39" s="52" t="s">
        <v>341</v>
      </c>
    </row>
    <row r="41" spans="2:6">
      <c r="D41" s="52" t="s">
        <v>342</v>
      </c>
      <c r="F41" s="52" t="s">
        <v>343</v>
      </c>
    </row>
    <row r="42" spans="2:6">
      <c r="D42" s="52" t="s">
        <v>344</v>
      </c>
      <c r="F42" s="52" t="s">
        <v>345</v>
      </c>
    </row>
    <row r="43" spans="2:6" ht="22.5">
      <c r="D43" s="52" t="s">
        <v>346</v>
      </c>
    </row>
    <row r="44" spans="2:6" ht="22.5">
      <c r="D44" s="52" t="s">
        <v>347</v>
      </c>
      <c r="F44" s="52" t="s">
        <v>348</v>
      </c>
    </row>
    <row r="45" spans="2:6" ht="22.5">
      <c r="F45" s="52" t="s">
        <v>349</v>
      </c>
    </row>
    <row r="46" spans="2:6" ht="22.5">
      <c r="D46" s="52" t="s">
        <v>350</v>
      </c>
      <c r="F46" s="52" t="s">
        <v>351</v>
      </c>
    </row>
    <row r="47" spans="2:6">
      <c r="D47" s="52" t="s">
        <v>352</v>
      </c>
    </row>
    <row r="48" spans="2:6">
      <c r="D48" s="52" t="s">
        <v>353</v>
      </c>
      <c r="F48" s="52" t="s">
        <v>354</v>
      </c>
    </row>
    <row r="49" spans="4:6" ht="22.5">
      <c r="D49" s="52" t="s">
        <v>355</v>
      </c>
      <c r="F49" s="52" t="s">
        <v>356</v>
      </c>
    </row>
    <row r="50" spans="4:6">
      <c r="F50" s="52" t="s">
        <v>357</v>
      </c>
    </row>
    <row r="51" spans="4:6">
      <c r="D51" s="52" t="s">
        <v>358</v>
      </c>
      <c r="F51" s="52" t="s">
        <v>359</v>
      </c>
    </row>
    <row r="52" spans="4:6">
      <c r="D52" s="52" t="s">
        <v>360</v>
      </c>
    </row>
    <row r="53" spans="4:6">
      <c r="F53" s="52" t="s">
        <v>361</v>
      </c>
    </row>
    <row r="54" spans="4:6">
      <c r="D54" s="52" t="s">
        <v>362</v>
      </c>
      <c r="F54" s="52" t="s">
        <v>363</v>
      </c>
    </row>
    <row r="55" spans="4:6">
      <c r="D55" s="52" t="s">
        <v>364</v>
      </c>
      <c r="F55" s="52" t="s">
        <v>365</v>
      </c>
    </row>
    <row r="56" spans="4:6">
      <c r="D56" s="52" t="s">
        <v>366</v>
      </c>
    </row>
    <row r="57" spans="4:6" ht="22.5">
      <c r="D57" s="52" t="s">
        <v>367</v>
      </c>
      <c r="F57" s="52" t="s">
        <v>368</v>
      </c>
    </row>
    <row r="58" spans="4:6">
      <c r="D58" s="52" t="s">
        <v>369</v>
      </c>
      <c r="F58" s="52" t="s">
        <v>370</v>
      </c>
    </row>
    <row r="59" spans="4:6">
      <c r="D59" s="52" t="s">
        <v>371</v>
      </c>
      <c r="F59" s="52" t="s">
        <v>372</v>
      </c>
    </row>
    <row r="61" spans="4:6" ht="22.5">
      <c r="D61" s="52" t="s">
        <v>373</v>
      </c>
      <c r="F61" s="52" t="s">
        <v>374</v>
      </c>
    </row>
    <row r="62" spans="4:6">
      <c r="D62" s="52" t="s">
        <v>375</v>
      </c>
      <c r="F62" s="52" t="s">
        <v>376</v>
      </c>
    </row>
    <row r="63" spans="4:6">
      <c r="D63" s="52" t="s">
        <v>377</v>
      </c>
    </row>
    <row r="64" spans="4:6">
      <c r="D64" s="52" t="s">
        <v>378</v>
      </c>
      <c r="F64" s="52" t="s">
        <v>379</v>
      </c>
    </row>
    <row r="65" spans="4:6">
      <c r="D65" s="52" t="s">
        <v>380</v>
      </c>
      <c r="F65" s="52" t="s">
        <v>381</v>
      </c>
    </row>
    <row r="66" spans="4:6">
      <c r="D66" s="52" t="s">
        <v>382</v>
      </c>
      <c r="F66" s="52" t="s">
        <v>383</v>
      </c>
    </row>
    <row r="67" spans="4:6">
      <c r="D67" s="52" t="s">
        <v>384</v>
      </c>
      <c r="F67" s="52" t="s">
        <v>385</v>
      </c>
    </row>
    <row r="69" spans="4:6" ht="22.5">
      <c r="D69" s="52" t="s">
        <v>386</v>
      </c>
      <c r="F69" s="52" t="s">
        <v>387</v>
      </c>
    </row>
    <row r="70" spans="4:6">
      <c r="D70" s="52" t="s">
        <v>388</v>
      </c>
      <c r="F70" s="52" t="s">
        <v>389</v>
      </c>
    </row>
    <row r="71" spans="4:6">
      <c r="F71" s="52" t="s">
        <v>390</v>
      </c>
    </row>
    <row r="72" spans="4:6">
      <c r="D72" s="52" t="s">
        <v>391</v>
      </c>
    </row>
    <row r="73" spans="4:6">
      <c r="D73" s="52" t="s">
        <v>392</v>
      </c>
      <c r="F73" s="52" t="s">
        <v>393</v>
      </c>
    </row>
    <row r="74" spans="4:6">
      <c r="F74" s="52" t="s">
        <v>394</v>
      </c>
    </row>
    <row r="75" spans="4:6">
      <c r="D75" s="52" t="s">
        <v>395</v>
      </c>
    </row>
    <row r="76" spans="4:6">
      <c r="D76" s="52" t="s">
        <v>396</v>
      </c>
      <c r="F76" s="52" t="s">
        <v>397</v>
      </c>
    </row>
    <row r="77" spans="4:6">
      <c r="F77" s="52" t="s">
        <v>398</v>
      </c>
    </row>
    <row r="78" spans="4:6">
      <c r="F78" s="52" t="s">
        <v>399</v>
      </c>
    </row>
    <row r="79" spans="4:6">
      <c r="F79" s="52" t="s">
        <v>400</v>
      </c>
    </row>
    <row r="81" spans="6:6">
      <c r="F81" s="52" t="s">
        <v>401</v>
      </c>
    </row>
    <row r="82" spans="6:6">
      <c r="F82" s="52" t="s">
        <v>402</v>
      </c>
    </row>
    <row r="84" spans="6:6">
      <c r="F84" s="52" t="s">
        <v>403</v>
      </c>
    </row>
    <row r="85" spans="6:6">
      <c r="F85" s="52" t="s">
        <v>404</v>
      </c>
    </row>
    <row r="86" spans="6:6">
      <c r="F86" s="52" t="s">
        <v>405</v>
      </c>
    </row>
    <row r="87" spans="6:6">
      <c r="F87" s="52" t="s">
        <v>406</v>
      </c>
    </row>
    <row r="89" spans="6:6">
      <c r="F89" s="52" t="s">
        <v>407</v>
      </c>
    </row>
    <row r="90" spans="6:6">
      <c r="F90" s="52" t="s">
        <v>408</v>
      </c>
    </row>
    <row r="92" spans="6:6">
      <c r="F92" s="52" t="s">
        <v>409</v>
      </c>
    </row>
    <row r="93" spans="6:6" ht="22.5">
      <c r="F93" s="52" t="s">
        <v>410</v>
      </c>
    </row>
    <row r="95" spans="6:6">
      <c r="F95" s="52" t="s">
        <v>411</v>
      </c>
    </row>
    <row r="96" spans="6:6">
      <c r="F96" s="52" t="s">
        <v>412</v>
      </c>
    </row>
    <row r="97" spans="6:6" ht="22.5">
      <c r="F97" s="52" t="s">
        <v>413</v>
      </c>
    </row>
    <row r="98" spans="6:6">
      <c r="F98" s="52" t="s">
        <v>414</v>
      </c>
    </row>
    <row r="99" spans="6:6">
      <c r="F99" s="52" t="s">
        <v>415</v>
      </c>
    </row>
    <row r="101" spans="6:6">
      <c r="F101" s="52" t="s">
        <v>416</v>
      </c>
    </row>
    <row r="102" spans="6:6">
      <c r="F102" s="52" t="s">
        <v>417</v>
      </c>
    </row>
    <row r="103" spans="6:6">
      <c r="F103" s="52" t="s">
        <v>418</v>
      </c>
    </row>
    <row r="104" spans="6:6">
      <c r="F104" s="52" t="s">
        <v>419</v>
      </c>
    </row>
    <row r="105" spans="6:6">
      <c r="F105" s="52" t="s">
        <v>420</v>
      </c>
    </row>
    <row r="106" spans="6:6">
      <c r="F106" s="52" t="s">
        <v>421</v>
      </c>
    </row>
    <row r="107" spans="6:6">
      <c r="F107" s="52" t="s">
        <v>422</v>
      </c>
    </row>
    <row r="109" spans="6:6">
      <c r="F109" s="52" t="s">
        <v>423</v>
      </c>
    </row>
    <row r="110" spans="6:6">
      <c r="F110" s="52" t="s">
        <v>424</v>
      </c>
    </row>
    <row r="111" spans="6:6" ht="22.5">
      <c r="F111" s="52" t="s">
        <v>425</v>
      </c>
    </row>
    <row r="112" spans="6:6">
      <c r="F112" s="52" t="s">
        <v>426</v>
      </c>
    </row>
    <row r="113" spans="6:6">
      <c r="F113" s="52" t="s">
        <v>427</v>
      </c>
    </row>
    <row r="114" spans="6:6">
      <c r="F114" s="52" t="s">
        <v>428</v>
      </c>
    </row>
    <row r="115" spans="6:6">
      <c r="F115" s="52" t="s">
        <v>429</v>
      </c>
    </row>
    <row r="117" spans="6:6">
      <c r="F117" s="52" t="s">
        <v>430</v>
      </c>
    </row>
    <row r="118" spans="6:6" ht="22.5">
      <c r="F118" s="52" t="s">
        <v>431</v>
      </c>
    </row>
    <row r="119" spans="6:6" ht="22.5">
      <c r="F119" s="52" t="s">
        <v>432</v>
      </c>
    </row>
    <row r="120" spans="6:6">
      <c r="F120" s="52" t="s">
        <v>433</v>
      </c>
    </row>
    <row r="122" spans="6:6">
      <c r="F122" s="52" t="s">
        <v>434</v>
      </c>
    </row>
    <row r="123" spans="6:6">
      <c r="F123" s="52" t="s">
        <v>435</v>
      </c>
    </row>
    <row r="124" spans="6:6">
      <c r="F124" s="52" t="s">
        <v>436</v>
      </c>
    </row>
    <row r="126" spans="6:6">
      <c r="F126" s="52" t="s">
        <v>437</v>
      </c>
    </row>
    <row r="127" spans="6:6">
      <c r="F127" s="52" t="s">
        <v>438</v>
      </c>
    </row>
    <row r="129" spans="6:6">
      <c r="F129" s="52" t="s">
        <v>439</v>
      </c>
    </row>
    <row r="130" spans="6:6">
      <c r="F130" s="52" t="s">
        <v>440</v>
      </c>
    </row>
    <row r="132" spans="6:6">
      <c r="F132" s="52" t="s">
        <v>441</v>
      </c>
    </row>
    <row r="133" spans="6:6">
      <c r="F133" s="52" t="s">
        <v>442</v>
      </c>
    </row>
    <row r="134" spans="6:6">
      <c r="F134" s="52" t="s">
        <v>443</v>
      </c>
    </row>
    <row r="136" spans="6:6">
      <c r="F136" s="52" t="s">
        <v>444</v>
      </c>
    </row>
    <row r="137" spans="6:6">
      <c r="F137" s="52" t="s">
        <v>445</v>
      </c>
    </row>
    <row r="139" spans="6:6">
      <c r="F139" s="52" t="s">
        <v>446</v>
      </c>
    </row>
    <row r="140" spans="6:6" ht="22.5">
      <c r="F140" s="52" t="s">
        <v>447</v>
      </c>
    </row>
    <row r="141" spans="6:6">
      <c r="F141" s="52" t="s">
        <v>448</v>
      </c>
    </row>
    <row r="143" spans="6:6" ht="22.5">
      <c r="F143" s="52" t="s">
        <v>449</v>
      </c>
    </row>
    <row r="144" spans="6:6">
      <c r="F144" s="52" t="s">
        <v>450</v>
      </c>
    </row>
    <row r="145" spans="6:6">
      <c r="F145" s="52" t="s">
        <v>451</v>
      </c>
    </row>
    <row r="146" spans="6:6">
      <c r="F146" s="52" t="s">
        <v>452</v>
      </c>
    </row>
    <row r="147" spans="6:6">
      <c r="F147" s="52" t="s">
        <v>453</v>
      </c>
    </row>
    <row r="149" spans="6:6">
      <c r="F149" s="52" t="s">
        <v>454</v>
      </c>
    </row>
    <row r="151" spans="6:6">
      <c r="F151" s="52" t="s">
        <v>455</v>
      </c>
    </row>
    <row r="153" spans="6:6">
      <c r="F153" s="52" t="s">
        <v>456</v>
      </c>
    </row>
    <row r="155" spans="6:6">
      <c r="F155" s="52" t="s">
        <v>457</v>
      </c>
    </row>
    <row r="157" spans="6:6">
      <c r="F157" s="52" t="s">
        <v>458</v>
      </c>
    </row>
    <row r="158" spans="6:6">
      <c r="F158" s="52" t="s">
        <v>459</v>
      </c>
    </row>
    <row r="159" spans="6:6">
      <c r="F159" s="52" t="s">
        <v>460</v>
      </c>
    </row>
    <row r="161" spans="2:6">
      <c r="F161" s="52" t="s">
        <v>461</v>
      </c>
    </row>
    <row r="162" spans="2:6">
      <c r="F162" s="52" t="s">
        <v>462</v>
      </c>
    </row>
    <row r="163" spans="2:6">
      <c r="F163" s="52" t="s">
        <v>463</v>
      </c>
    </row>
    <row r="164" spans="2:6">
      <c r="F164" s="52" t="s">
        <v>464</v>
      </c>
    </row>
    <row r="166" spans="2:6">
      <c r="B166" s="50" t="s">
        <v>548</v>
      </c>
    </row>
    <row r="167" spans="2:6" ht="22.5">
      <c r="B167" s="52" t="s">
        <v>494</v>
      </c>
    </row>
    <row r="168" spans="2:6">
      <c r="B168" s="52" t="s">
        <v>495</v>
      </c>
    </row>
    <row r="169" spans="2:6">
      <c r="B169" s="52" t="s">
        <v>496</v>
      </c>
    </row>
    <row r="170" spans="2:6" ht="33.75">
      <c r="B170" s="52" t="s">
        <v>497</v>
      </c>
    </row>
    <row r="171" spans="2:6">
      <c r="B171" s="52" t="s">
        <v>498</v>
      </c>
    </row>
    <row r="172" spans="2:6">
      <c r="B172" s="52" t="s">
        <v>499</v>
      </c>
    </row>
    <row r="173" spans="2:6" ht="22.5">
      <c r="B173" s="52" t="s">
        <v>500</v>
      </c>
    </row>
    <row r="174" spans="2:6" ht="22.5">
      <c r="B174" s="52" t="s">
        <v>501</v>
      </c>
    </row>
    <row r="175" spans="2:6" ht="22.5">
      <c r="B175" s="52" t="s">
        <v>502</v>
      </c>
    </row>
    <row r="176" spans="2:6" ht="22.5">
      <c r="B176" s="52" t="s">
        <v>503</v>
      </c>
    </row>
    <row r="177" spans="2:2" ht="22.5">
      <c r="B177" s="52" t="s">
        <v>504</v>
      </c>
    </row>
    <row r="178" spans="2:2" ht="22.5">
      <c r="B178" s="52" t="s">
        <v>505</v>
      </c>
    </row>
    <row r="179" spans="2:2" ht="33.75">
      <c r="B179" s="52" t="s">
        <v>506</v>
      </c>
    </row>
    <row r="180" spans="2:2">
      <c r="B180" s="52" t="s">
        <v>507</v>
      </c>
    </row>
    <row r="181" spans="2:2" ht="22.5">
      <c r="B181" s="52" t="s">
        <v>508</v>
      </c>
    </row>
    <row r="182" spans="2:2" ht="22.5">
      <c r="B182" s="52" t="s">
        <v>509</v>
      </c>
    </row>
    <row r="183" spans="2:2" ht="22.5">
      <c r="B183" s="52" t="s">
        <v>510</v>
      </c>
    </row>
    <row r="184" spans="2:2" ht="22.5">
      <c r="B184" s="52" t="s">
        <v>511</v>
      </c>
    </row>
    <row r="185" spans="2:2" ht="22.5">
      <c r="B185" s="52" t="s">
        <v>512</v>
      </c>
    </row>
    <row r="186" spans="2:2">
      <c r="B186" s="52" t="s">
        <v>513</v>
      </c>
    </row>
    <row r="187" spans="2:2">
      <c r="B187" s="52" t="s">
        <v>514</v>
      </c>
    </row>
    <row r="188" spans="2:2">
      <c r="B188" s="52" t="s">
        <v>515</v>
      </c>
    </row>
    <row r="189" spans="2:2" ht="22.5">
      <c r="B189" s="52" t="s">
        <v>516</v>
      </c>
    </row>
    <row r="190" spans="2:2" ht="22.5">
      <c r="B190" s="52" t="s">
        <v>517</v>
      </c>
    </row>
    <row r="191" spans="2:2">
      <c r="B191" s="52" t="s">
        <v>518</v>
      </c>
    </row>
    <row r="192" spans="2:2" ht="22.5">
      <c r="B192" s="52" t="s">
        <v>519</v>
      </c>
    </row>
    <row r="193" spans="2:2">
      <c r="B193" s="52" t="s">
        <v>520</v>
      </c>
    </row>
    <row r="194" spans="2:2" ht="22.5">
      <c r="B194" s="52" t="s">
        <v>521</v>
      </c>
    </row>
    <row r="195" spans="2:2" ht="22.5">
      <c r="B195" s="52" t="s">
        <v>522</v>
      </c>
    </row>
    <row r="196" spans="2:2" ht="33.75">
      <c r="B196" s="52" t="s">
        <v>523</v>
      </c>
    </row>
    <row r="197" spans="2:2" ht="22.5">
      <c r="B197" s="52" t="s">
        <v>524</v>
      </c>
    </row>
    <row r="198" spans="2:2" ht="45">
      <c r="B198" s="52" t="s">
        <v>525</v>
      </c>
    </row>
    <row r="199" spans="2:2" ht="22.5">
      <c r="B199" s="52" t="s">
        <v>526</v>
      </c>
    </row>
    <row r="200" spans="2:2">
      <c r="B200" s="52" t="s">
        <v>527</v>
      </c>
    </row>
    <row r="201" spans="2:2" ht="22.5">
      <c r="B201" s="52" t="s">
        <v>528</v>
      </c>
    </row>
    <row r="202" spans="2:2" ht="22.5">
      <c r="B202" s="52" t="s">
        <v>529</v>
      </c>
    </row>
    <row r="203" spans="2:2" ht="22.5">
      <c r="B203" s="52" t="s">
        <v>530</v>
      </c>
    </row>
    <row r="204" spans="2:2" ht="33.75">
      <c r="B204" s="52" t="s">
        <v>531</v>
      </c>
    </row>
    <row r="205" spans="2:2">
      <c r="B205" s="52" t="s">
        <v>532</v>
      </c>
    </row>
    <row r="206" spans="2:2">
      <c r="B206" s="52" t="s">
        <v>533</v>
      </c>
    </row>
    <row r="207" spans="2:2">
      <c r="B207" s="52" t="s">
        <v>534</v>
      </c>
    </row>
    <row r="208" spans="2:2" ht="22.5">
      <c r="B208" s="52" t="s">
        <v>535</v>
      </c>
    </row>
    <row r="209" spans="2:2" ht="22.5">
      <c r="B209" s="52" t="s">
        <v>536</v>
      </c>
    </row>
    <row r="210" spans="2:2" ht="22.5">
      <c r="B210" s="52" t="s">
        <v>537</v>
      </c>
    </row>
    <row r="211" spans="2:2">
      <c r="B211" s="52" t="s">
        <v>538</v>
      </c>
    </row>
    <row r="212" spans="2:2" ht="22.5">
      <c r="B212" s="52" t="s">
        <v>539</v>
      </c>
    </row>
    <row r="213" spans="2:2" ht="33.75">
      <c r="B213" s="52" t="s">
        <v>540</v>
      </c>
    </row>
    <row r="214" spans="2:2" ht="22.5">
      <c r="B214" s="52" t="s">
        <v>541</v>
      </c>
    </row>
    <row r="215" spans="2:2" ht="22.5">
      <c r="B215" s="52" t="s">
        <v>542</v>
      </c>
    </row>
    <row r="216" spans="2:2" ht="22.5">
      <c r="B216" s="52" t="s">
        <v>543</v>
      </c>
    </row>
    <row r="217" spans="2:2" ht="22.5">
      <c r="B217" s="52" t="s">
        <v>544</v>
      </c>
    </row>
    <row r="218" spans="2:2">
      <c r="B218" s="52" t="s">
        <v>545</v>
      </c>
    </row>
    <row r="219" spans="2:2" ht="22.5">
      <c r="B219" s="52" t="s">
        <v>546</v>
      </c>
    </row>
    <row r="220" spans="2:2" ht="22.5">
      <c r="B220" s="52" t="s">
        <v>547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4" tint="-0.499984740745262"/>
    <pageSetUpPr fitToPage="1"/>
  </sheetPr>
  <dimension ref="A1:R19"/>
  <sheetViews>
    <sheetView showGridLines="0" tabSelected="1" zoomScaleNormal="100" workbookViewId="0">
      <selection activeCell="E7" sqref="E7"/>
    </sheetView>
  </sheetViews>
  <sheetFormatPr baseColWidth="10" defaultColWidth="11.42578125" defaultRowHeight="14.25"/>
  <cols>
    <col min="1" max="1" width="2.28515625" style="5" customWidth="1"/>
    <col min="2" max="2" width="14.5703125" style="5" customWidth="1"/>
    <col min="3" max="5" width="26" style="5" customWidth="1"/>
    <col min="6" max="6" width="22.28515625" style="5" customWidth="1"/>
    <col min="7" max="7" width="16" style="5" customWidth="1"/>
    <col min="8" max="8" width="27.7109375" style="5" customWidth="1"/>
    <col min="9" max="9" width="38.5703125" style="5" customWidth="1"/>
    <col min="10" max="10" width="36.42578125" style="5" customWidth="1"/>
    <col min="11" max="11" width="15" style="5" customWidth="1"/>
    <col min="12" max="12" width="13.28515625" style="5" customWidth="1"/>
    <col min="13" max="13" width="13.7109375" style="5" customWidth="1"/>
    <col min="14" max="14" width="10.7109375" style="5" customWidth="1"/>
    <col min="15" max="15" width="15.85546875" style="5" customWidth="1"/>
    <col min="16" max="16" width="12.28515625" style="5" customWidth="1"/>
    <col min="17" max="17" width="15.28515625" style="5" customWidth="1"/>
    <col min="18" max="16384" width="11.42578125" style="5"/>
  </cols>
  <sheetData>
    <row r="1" spans="1:18" ht="15" customHeight="1"/>
    <row r="2" spans="1:18" ht="30" customHeight="1">
      <c r="B2" s="107" t="s">
        <v>276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37"/>
    </row>
    <row r="3" spans="1:18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54"/>
      <c r="R3" s="37"/>
    </row>
    <row r="4" spans="1:18" ht="22.5" customHeight="1">
      <c r="B4" s="93" t="s">
        <v>1</v>
      </c>
      <c r="C4" s="94"/>
      <c r="D4" s="97"/>
      <c r="E4" s="98"/>
      <c r="F4" s="99"/>
      <c r="I4" s="96" t="s">
        <v>296</v>
      </c>
      <c r="J4" s="100"/>
      <c r="P4" s="45"/>
    </row>
    <row r="5" spans="1:18" ht="22.5" customHeight="1">
      <c r="B5" s="93" t="s">
        <v>251</v>
      </c>
      <c r="C5" s="95"/>
      <c r="D5" s="97"/>
      <c r="E5" s="98"/>
      <c r="F5" s="99"/>
      <c r="I5" s="96" t="s">
        <v>297</v>
      </c>
      <c r="J5" s="101"/>
      <c r="P5" s="45"/>
    </row>
    <row r="6" spans="1:18" ht="22.5" customHeight="1">
      <c r="I6" s="96" t="s">
        <v>298</v>
      </c>
      <c r="J6" s="102"/>
      <c r="P6" s="45"/>
    </row>
    <row r="7" spans="1:18" ht="14.25" customHeight="1">
      <c r="B7" s="47" t="str">
        <f>MID(F23,1,5)</f>
        <v/>
      </c>
      <c r="C7" s="47"/>
      <c r="D7" s="47"/>
      <c r="E7" s="47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</row>
    <row r="8" spans="1:18" s="38" customFormat="1" ht="23.25">
      <c r="B8" s="86" t="s">
        <v>236</v>
      </c>
      <c r="C8" s="106" t="s">
        <v>197</v>
      </c>
      <c r="D8" s="106"/>
      <c r="E8" s="106"/>
      <c r="F8" s="106"/>
      <c r="G8" s="106"/>
      <c r="H8" s="106"/>
      <c r="I8" s="89" t="s">
        <v>211</v>
      </c>
      <c r="J8" s="89"/>
      <c r="K8" s="91" t="s">
        <v>198</v>
      </c>
      <c r="L8" s="91"/>
      <c r="M8" s="91"/>
      <c r="N8" s="91"/>
      <c r="O8" s="91"/>
      <c r="P8" s="91"/>
      <c r="Q8" s="91"/>
    </row>
    <row r="9" spans="1:18" s="7" customFormat="1" ht="33.75">
      <c r="B9" s="86"/>
      <c r="C9" s="87" t="s">
        <v>300</v>
      </c>
      <c r="D9" s="87" t="s">
        <v>301</v>
      </c>
      <c r="E9" s="87" t="s">
        <v>302</v>
      </c>
      <c r="F9" s="88" t="s">
        <v>199</v>
      </c>
      <c r="G9" s="88" t="s">
        <v>203</v>
      </c>
      <c r="H9" s="88" t="s">
        <v>196</v>
      </c>
      <c r="I9" s="90" t="s">
        <v>204</v>
      </c>
      <c r="J9" s="90" t="s">
        <v>205</v>
      </c>
      <c r="K9" s="92" t="s">
        <v>200</v>
      </c>
      <c r="L9" s="92" t="s">
        <v>201</v>
      </c>
      <c r="M9" s="92" t="s">
        <v>206</v>
      </c>
      <c r="N9" s="92" t="s">
        <v>202</v>
      </c>
      <c r="O9" s="92" t="s">
        <v>217</v>
      </c>
      <c r="P9" s="92" t="s">
        <v>218</v>
      </c>
      <c r="Q9" s="92" t="s">
        <v>219</v>
      </c>
    </row>
    <row r="10" spans="1:18" s="7" customFormat="1" ht="44.25" customHeight="1">
      <c r="A10" s="8"/>
      <c r="B10" s="56"/>
      <c r="C10" s="103"/>
      <c r="D10" s="103"/>
      <c r="E10" s="103"/>
      <c r="F10" s="57"/>
      <c r="G10" s="57"/>
      <c r="H10" s="58"/>
      <c r="I10" s="59"/>
      <c r="J10" s="59"/>
      <c r="K10" s="60"/>
      <c r="L10" s="104" t="str">
        <f>IF(K10="","",IF(K10="BAJA",4,IF(K10="MEDIA",6,IF(K10="ALTA",8,10))))</f>
        <v/>
      </c>
      <c r="M10" s="60"/>
      <c r="N10" s="104" t="str">
        <f>IF(M10="","",IF(M10="BAJO",4,IF(M10="MEDIO",6,IF(M10="ALTO",8,10))))</f>
        <v/>
      </c>
      <c r="O10" s="105" t="str">
        <f>IF(P10&lt;=24,"BAJO",IF(P10&lt;=40,"MEDIO",IF(P10&lt;=64,"ALTO",IF(P10&lt;=100,"MUY ALTO",""))))</f>
        <v/>
      </c>
      <c r="P10" s="104" t="str">
        <f>IF(OR(L10="",N10=""),"",L10*N10)</f>
        <v/>
      </c>
      <c r="Q10" s="60"/>
    </row>
    <row r="11" spans="1:18" ht="44.25" customHeight="1">
      <c r="B11" s="56"/>
      <c r="C11" s="103"/>
      <c r="D11" s="103"/>
      <c r="E11" s="103"/>
      <c r="F11" s="57"/>
      <c r="G11" s="57"/>
      <c r="H11" s="58"/>
      <c r="I11" s="59"/>
      <c r="J11" s="59"/>
      <c r="K11" s="60"/>
      <c r="L11" s="104" t="str">
        <f t="shared" ref="L11:L19" si="0">IF(K11="","",IF(K11="BAJA",4,IF(K11="MEDIA",6,IF(K11="ALTA",8,10))))</f>
        <v/>
      </c>
      <c r="M11" s="60"/>
      <c r="N11" s="104" t="str">
        <f t="shared" ref="N11:N19" si="1">IF(M11="","",IF(M11="BAJO",4,IF(M11="MEDIO",6,IF(M11="ALTO",8,10))))</f>
        <v/>
      </c>
      <c r="O11" s="105" t="str">
        <f t="shared" ref="O11" si="2">IF(P11&lt;=24,"BAJO",IF(P11&lt;=40,"MEDIO",IF(P11&lt;=64,"ALTO",IF(P11&lt;=100,"MUY ALTO",""))))</f>
        <v/>
      </c>
      <c r="P11" s="104" t="str">
        <f t="shared" ref="P11:P19" si="3">IF(OR(L11="",N11=""),"",L11*N11)</f>
        <v/>
      </c>
      <c r="Q11" s="60"/>
    </row>
    <row r="12" spans="1:18" ht="44.25" customHeight="1">
      <c r="B12" s="56"/>
      <c r="C12" s="103"/>
      <c r="D12" s="103"/>
      <c r="E12" s="103"/>
      <c r="F12" s="57"/>
      <c r="G12" s="57"/>
      <c r="H12" s="58"/>
      <c r="I12" s="59"/>
      <c r="J12" s="59"/>
      <c r="K12" s="60"/>
      <c r="L12" s="104" t="str">
        <f t="shared" si="0"/>
        <v/>
      </c>
      <c r="M12" s="60"/>
      <c r="N12" s="104" t="str">
        <f t="shared" si="1"/>
        <v/>
      </c>
      <c r="O12" s="105"/>
      <c r="P12" s="104" t="str">
        <f t="shared" si="3"/>
        <v/>
      </c>
      <c r="Q12" s="60"/>
    </row>
    <row r="13" spans="1:18" ht="44.25" customHeight="1">
      <c r="B13" s="56"/>
      <c r="C13" s="103"/>
      <c r="D13" s="103"/>
      <c r="E13" s="103"/>
      <c r="F13" s="57"/>
      <c r="G13" s="57"/>
      <c r="H13" s="58"/>
      <c r="I13" s="59"/>
      <c r="J13" s="59"/>
      <c r="K13" s="60"/>
      <c r="L13" s="104" t="str">
        <f t="shared" si="0"/>
        <v/>
      </c>
      <c r="M13" s="60"/>
      <c r="N13" s="104" t="str">
        <f t="shared" si="1"/>
        <v/>
      </c>
      <c r="O13" s="105"/>
      <c r="P13" s="104" t="str">
        <f t="shared" si="3"/>
        <v/>
      </c>
      <c r="Q13" s="60"/>
    </row>
    <row r="14" spans="1:18" ht="44.25" customHeight="1">
      <c r="B14" s="56"/>
      <c r="C14" s="103"/>
      <c r="D14" s="103"/>
      <c r="E14" s="103"/>
      <c r="F14" s="57"/>
      <c r="G14" s="57"/>
      <c r="H14" s="58"/>
      <c r="I14" s="59"/>
      <c r="J14" s="59"/>
      <c r="K14" s="60"/>
      <c r="L14" s="104" t="str">
        <f t="shared" si="0"/>
        <v/>
      </c>
      <c r="M14" s="60"/>
      <c r="N14" s="104" t="str">
        <f t="shared" si="1"/>
        <v/>
      </c>
      <c r="O14" s="105"/>
      <c r="P14" s="104" t="str">
        <f t="shared" si="3"/>
        <v/>
      </c>
      <c r="Q14" s="60"/>
    </row>
    <row r="15" spans="1:18" ht="44.25" customHeight="1">
      <c r="B15" s="56"/>
      <c r="C15" s="103"/>
      <c r="D15" s="103"/>
      <c r="E15" s="103"/>
      <c r="F15" s="57"/>
      <c r="G15" s="57"/>
      <c r="H15" s="58"/>
      <c r="I15" s="59"/>
      <c r="J15" s="59"/>
      <c r="K15" s="60"/>
      <c r="L15" s="104" t="str">
        <f t="shared" si="0"/>
        <v/>
      </c>
      <c r="M15" s="60"/>
      <c r="N15" s="104" t="str">
        <f t="shared" si="1"/>
        <v/>
      </c>
      <c r="O15" s="105"/>
      <c r="P15" s="104" t="str">
        <f t="shared" si="3"/>
        <v/>
      </c>
      <c r="Q15" s="60"/>
    </row>
    <row r="16" spans="1:18" ht="44.25" customHeight="1">
      <c r="B16" s="56"/>
      <c r="C16" s="103"/>
      <c r="D16" s="103"/>
      <c r="E16" s="103"/>
      <c r="F16" s="57"/>
      <c r="G16" s="57"/>
      <c r="H16" s="58"/>
      <c r="I16" s="59"/>
      <c r="J16" s="59"/>
      <c r="K16" s="60"/>
      <c r="L16" s="104" t="str">
        <f t="shared" si="0"/>
        <v/>
      </c>
      <c r="M16" s="60"/>
      <c r="N16" s="104" t="str">
        <f t="shared" si="1"/>
        <v/>
      </c>
      <c r="O16" s="105"/>
      <c r="P16" s="104" t="str">
        <f t="shared" si="3"/>
        <v/>
      </c>
      <c r="Q16" s="60"/>
    </row>
    <row r="17" spans="2:17" ht="44.25" customHeight="1">
      <c r="B17" s="56"/>
      <c r="C17" s="103"/>
      <c r="D17" s="103"/>
      <c r="E17" s="103"/>
      <c r="F17" s="57"/>
      <c r="G17" s="57"/>
      <c r="H17" s="58"/>
      <c r="I17" s="59"/>
      <c r="J17" s="59"/>
      <c r="K17" s="60"/>
      <c r="L17" s="104" t="str">
        <f t="shared" si="0"/>
        <v/>
      </c>
      <c r="M17" s="60"/>
      <c r="N17" s="104" t="str">
        <f t="shared" si="1"/>
        <v/>
      </c>
      <c r="O17" s="105"/>
      <c r="P17" s="104" t="str">
        <f t="shared" si="3"/>
        <v/>
      </c>
      <c r="Q17" s="60"/>
    </row>
    <row r="18" spans="2:17" ht="44.25" customHeight="1">
      <c r="B18" s="56"/>
      <c r="C18" s="103"/>
      <c r="D18" s="103"/>
      <c r="E18" s="103"/>
      <c r="F18" s="57"/>
      <c r="G18" s="57"/>
      <c r="H18" s="58"/>
      <c r="I18" s="59"/>
      <c r="J18" s="59"/>
      <c r="K18" s="60"/>
      <c r="L18" s="104" t="str">
        <f t="shared" si="0"/>
        <v/>
      </c>
      <c r="M18" s="60"/>
      <c r="N18" s="104" t="str">
        <f t="shared" si="1"/>
        <v/>
      </c>
      <c r="O18" s="105"/>
      <c r="P18" s="104" t="str">
        <f t="shared" si="3"/>
        <v/>
      </c>
      <c r="Q18" s="60"/>
    </row>
    <row r="19" spans="2:17" ht="44.25" customHeight="1">
      <c r="B19" s="56"/>
      <c r="C19" s="103"/>
      <c r="D19" s="103"/>
      <c r="E19" s="103"/>
      <c r="F19" s="57"/>
      <c r="G19" s="57"/>
      <c r="H19" s="58"/>
      <c r="I19" s="59"/>
      <c r="J19" s="59"/>
      <c r="K19" s="60"/>
      <c r="L19" s="104" t="str">
        <f t="shared" si="0"/>
        <v/>
      </c>
      <c r="M19" s="60"/>
      <c r="N19" s="104" t="str">
        <f t="shared" si="1"/>
        <v/>
      </c>
      <c r="O19" s="105"/>
      <c r="P19" s="104" t="str">
        <f t="shared" si="3"/>
        <v/>
      </c>
      <c r="Q19" s="60"/>
    </row>
  </sheetData>
  <sheetProtection formatCells="0" formatColumns="0" formatRows="0" selectLockedCells="1" autoFilter="0"/>
  <mergeCells count="9">
    <mergeCell ref="C8:H8"/>
    <mergeCell ref="B4:C4"/>
    <mergeCell ref="B5:C5"/>
    <mergeCell ref="D4:F4"/>
    <mergeCell ref="D5:F5"/>
    <mergeCell ref="I8:J8"/>
    <mergeCell ref="K8:Q8"/>
    <mergeCell ref="B2:Q2"/>
    <mergeCell ref="B8:B9"/>
  </mergeCells>
  <phoneticPr fontId="37" type="noConversion"/>
  <conditionalFormatting sqref="F10:G19">
    <cfRule type="cellIs" dxfId="102" priority="16" operator="equal">
      <formula>"NO EFECTIVO"</formula>
    </cfRule>
    <cfRule type="cellIs" dxfId="101" priority="17" operator="equal">
      <formula>"PARCIALMENTE EFECTIVO"</formula>
    </cfRule>
    <cfRule type="cellIs" dxfId="100" priority="18" operator="equal">
      <formula>"EFECTIVO"</formula>
    </cfRule>
  </conditionalFormatting>
  <conditionalFormatting sqref="I10:J19">
    <cfRule type="expression" dxfId="99" priority="13">
      <formula>#REF!="Desastres"</formula>
    </cfRule>
    <cfRule type="expression" dxfId="98" priority="14">
      <formula>#REF!="Operativo"</formula>
    </cfRule>
    <cfRule type="expression" dxfId="97" priority="15">
      <formula>#REF!="Integridad"</formula>
    </cfRule>
  </conditionalFormatting>
  <conditionalFormatting sqref="K10:K19">
    <cfRule type="containsText" dxfId="96" priority="9" operator="containsText" text="Muy Alta">
      <formula>NOT(ISERROR(SEARCH("Muy Alta",K10)))</formula>
    </cfRule>
    <cfRule type="containsText" dxfId="95" priority="10" operator="containsText" text="Alta">
      <formula>NOT(ISERROR(SEARCH("Alta",K10)))</formula>
    </cfRule>
    <cfRule type="containsText" dxfId="94" priority="11" operator="containsText" text="Media">
      <formula>NOT(ISERROR(SEARCH("Media",K10)))</formula>
    </cfRule>
    <cfRule type="containsText" dxfId="93" priority="12" operator="containsText" text="Baja">
      <formula>NOT(ISERROR(SEARCH("Baja",K10)))</formula>
    </cfRule>
  </conditionalFormatting>
  <conditionalFormatting sqref="M10:M19">
    <cfRule type="containsText" dxfId="92" priority="5" operator="containsText" text="Muy Alto">
      <formula>NOT(ISERROR(SEARCH("Muy Alto",M10)))</formula>
    </cfRule>
    <cfRule type="containsText" dxfId="91" priority="6" operator="containsText" text="Alto">
      <formula>NOT(ISERROR(SEARCH("Alto",M10)))</formula>
    </cfRule>
    <cfRule type="containsText" dxfId="90" priority="7" operator="containsText" text="Medio">
      <formula>NOT(ISERROR(SEARCH("Medio",M10)))</formula>
    </cfRule>
    <cfRule type="containsText" dxfId="89" priority="8" operator="containsText" text="Bajo">
      <formula>NOT(ISERROR(SEARCH("Bajo",M10)))</formula>
    </cfRule>
  </conditionalFormatting>
  <conditionalFormatting sqref="O10:O19">
    <cfRule type="containsText" dxfId="88" priority="1" operator="containsText" text="Muy Alto">
      <formula>NOT(ISERROR(SEARCH("Muy Alto",O10)))</formula>
    </cfRule>
    <cfRule type="containsText" dxfId="87" priority="2" operator="containsText" text="Alto">
      <formula>NOT(ISERROR(SEARCH("Alto",O10)))</formula>
    </cfRule>
    <cfRule type="containsText" dxfId="86" priority="3" operator="containsText" text="Medio">
      <formula>NOT(ISERROR(SEARCH("Medio",O10)))</formula>
    </cfRule>
    <cfRule type="containsText" dxfId="85" priority="4" operator="containsText" text="Bajo">
      <formula>NOT(ISERROR(SEARCH("Bajo",O10)))</formula>
    </cfRule>
  </conditionalFormatting>
  <dataValidations count="9">
    <dataValidation allowBlank="1" showInputMessage="1" showErrorMessage="1" prompt="Oportunidad (O) + iniciales del codigo del proceso + un número correlativo. _x000a_Ejemplo: _x000a__x000a_O-PM01-01_x000a_O-PM02-01_x000a_O-PM03-01_x000a_O-PM04-01_x000a_O-PM05-01_x000a_O-SP01-01" sqref="B8" xr:uid="{00000000-0002-0000-0000-000007000000}"/>
    <dataValidation type="list" allowBlank="1" showInputMessage="1" showErrorMessage="1" sqref="F10:F19" xr:uid="{00000000-0002-0000-0000-00000C000000}">
      <formula1>"Contexto, Partes Interesadas, Provisión de productos o servicio, Comunicación interna"</formula1>
    </dataValidation>
    <dataValidation type="list" allowBlank="1" showInputMessage="1" showErrorMessage="1" sqref="G10:G19" xr:uid="{00000000-0002-0000-0000-00000E000000}">
      <formula1>"Servicio, Legal, Tecnológica, Gestión"</formula1>
    </dataValidation>
    <dataValidation type="list" allowBlank="1" showInputMessage="1" showErrorMessage="1" sqref="Q10:Q19" xr:uid="{00000000-0002-0000-0000-000010000000}">
      <formula1>"Explotar, Compartir, Mejorar, Aceptar"</formula1>
    </dataValidation>
    <dataValidation type="list" allowBlank="1" showInputMessage="1" showErrorMessage="1" sqref="K10:K19" xr:uid="{A7EE3945-F3AC-4614-B9E0-DCDC1BE77BC7}">
      <formula1>"BAJA,MEDIA,ALTA,MUY ALTA"</formula1>
    </dataValidation>
    <dataValidation type="list" allowBlank="1" showInputMessage="1" showErrorMessage="1" sqref="M10:M19" xr:uid="{39163013-A299-4BD6-9C2A-CE8787F263B1}">
      <formula1>"BAJO,MEDIO,ALTO,MUY ALTO"</formula1>
    </dataValidation>
    <dataValidation allowBlank="1" showInputMessage="1" showErrorMessage="1" prompt="Riesgo (R) + Operativo (OPE)+ &quot;-&quot; +  iniciales del codigo del proceso + un número correlativo. _x000a_Ejemplo: _x000a__x000a_ROP-PM01-01_x000a_ROP-PM02-01_x000a_ROP-PM03-01_x000a_ROP-PM04-01_x000a_ROP-PM05-01_x000a_ROP-SP01-01" sqref="C9:E9" xr:uid="{EA81F102-2874-406D-87A3-9078CAF18A79}"/>
    <dataValidation type="list" allowBlank="1" showInputMessage="1" showErrorMessage="1" sqref="J5" xr:uid="{F6BCAC51-EFD9-4416-87B3-252A9179D571}">
      <formula1>"MISIONAL,SOPORTE,ESTRATEGICO"</formula1>
    </dataValidation>
    <dataValidation type="list" allowBlank="1" showInputMessage="1" showErrorMessage="1" sqref="D10:D19 E10:E19" xr:uid="{CA861C30-1315-4D72-9B70-2B0BD8DD1F57}">
      <formula1>INDIRECT(C10)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256" scale="20" fitToHeight="0" orientation="landscape" r:id="rId1"/>
  <ignoredErrors>
    <ignoredError sqref="B7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C274542-BD56-474B-B714-9E205FF851BA}">
          <x14:formula1>
            <xm:f>Datos!$D$3:$D$20</xm:f>
          </x14:formula1>
          <xm:sqref>D5:F5</xm:sqref>
        </x14:dataValidation>
        <x14:dataValidation type="list" allowBlank="1" showInputMessage="1" showErrorMessage="1" xr:uid="{00000000-0002-0000-0000-000011000000}">
          <x14:formula1>
            <xm:f>Datos!$B$167:$B$220</xm:f>
          </x14:formula1>
          <xm:sqref>H10:H19</xm:sqref>
        </x14:dataValidation>
        <x14:dataValidation type="list" allowBlank="1" showInputMessage="1" showErrorMessage="1" xr:uid="{2B77102E-1E3A-4752-8FC5-27DBC7E4A7F9}">
          <x14:formula1>
            <xm:f>Datos!$B$25:$B$37</xm:f>
          </x14:formula1>
          <xm:sqref>C10:C19 D4:F4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4" tint="-0.499984740745262"/>
    <pageSetUpPr fitToPage="1"/>
  </sheetPr>
  <dimension ref="A2:AQ28"/>
  <sheetViews>
    <sheetView showGridLines="0" zoomScaleNormal="100" zoomScaleSheetLayoutView="33" workbookViewId="0">
      <selection activeCell="H11" sqref="H11:H13"/>
    </sheetView>
  </sheetViews>
  <sheetFormatPr baseColWidth="10" defaultColWidth="11.42578125" defaultRowHeight="14.25"/>
  <cols>
    <col min="1" max="1" width="1.5703125" style="5" customWidth="1"/>
    <col min="2" max="2" width="11.42578125" style="5" customWidth="1"/>
    <col min="3" max="3" width="14" style="5" customWidth="1"/>
    <col min="4" max="4" width="14.85546875" style="5" customWidth="1"/>
    <col min="5" max="5" width="22.85546875" style="5" customWidth="1"/>
    <col min="6" max="6" width="14.85546875" style="5" customWidth="1"/>
    <col min="7" max="7" width="12.42578125" style="5" customWidth="1"/>
    <col min="8" max="8" width="33.28515625" style="5" customWidth="1"/>
    <col min="9" max="9" width="21.42578125" style="5" customWidth="1"/>
    <col min="10" max="11" width="16.42578125" style="5" customWidth="1"/>
    <col min="12" max="12" width="32" style="5" customWidth="1"/>
    <col min="13" max="13" width="14.7109375" style="5" customWidth="1"/>
    <col min="14" max="14" width="30" style="5" customWidth="1"/>
    <col min="15" max="15" width="22.140625" style="5" customWidth="1"/>
    <col min="16" max="17" width="17.28515625" style="5" customWidth="1"/>
    <col min="18" max="18" width="30.7109375" style="5" customWidth="1"/>
    <col min="19" max="20" width="26.7109375" style="5" customWidth="1"/>
    <col min="21" max="23" width="30.7109375" style="5" customWidth="1"/>
    <col min="24" max="24" width="32" style="5" customWidth="1"/>
    <col min="25" max="27" width="30.7109375" style="5" customWidth="1"/>
    <col min="28" max="28" width="16" style="5" customWidth="1" collapsed="1"/>
    <col min="29" max="29" width="25.7109375" style="5" customWidth="1"/>
    <col min="30" max="30" width="30.7109375" style="5" customWidth="1"/>
    <col min="31" max="31" width="37" style="5" customWidth="1"/>
    <col min="32" max="33" width="30.7109375" style="5" customWidth="1"/>
    <col min="34" max="34" width="36.140625" style="5" customWidth="1"/>
    <col min="35" max="38" width="30.7109375" style="5" customWidth="1"/>
    <col min="39" max="39" width="11.5703125" style="5" customWidth="1"/>
    <col min="40" max="40" width="17.28515625" style="5" bestFit="1" customWidth="1"/>
    <col min="41" max="43" width="13.28515625" style="5" customWidth="1"/>
    <col min="44" max="16384" width="11.42578125" style="5"/>
  </cols>
  <sheetData>
    <row r="2" spans="1:43" ht="33.75" customHeight="1">
      <c r="B2" s="76" t="s">
        <v>299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10"/>
      <c r="AE2" s="10"/>
      <c r="AF2" s="10"/>
      <c r="AG2" s="10"/>
      <c r="AH2" s="10"/>
      <c r="AI2" s="10"/>
      <c r="AJ2" s="10"/>
      <c r="AK2" s="10"/>
      <c r="AL2" s="10"/>
      <c r="AM2" s="10"/>
    </row>
    <row r="3" spans="1:43" ht="20.100000000000001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43" ht="26.25">
      <c r="B4" s="66" t="s">
        <v>1</v>
      </c>
      <c r="C4" s="67"/>
      <c r="D4" s="70" t="str">
        <f>IF(Oportunidades!D4="","",Oportunidades!D4)</f>
        <v/>
      </c>
      <c r="E4" s="71"/>
      <c r="F4" s="72"/>
      <c r="G4" s="45"/>
      <c r="H4" s="62" t="s">
        <v>296</v>
      </c>
      <c r="I4" s="62"/>
      <c r="J4" s="64" t="str">
        <f>IF(Oportunidades!J4="","",Oportunidades!J4)</f>
        <v/>
      </c>
      <c r="K4" s="64"/>
      <c r="L4" s="64"/>
      <c r="M4" s="10"/>
      <c r="N4" s="10"/>
      <c r="O4" s="10"/>
      <c r="P4" s="10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</row>
    <row r="5" spans="1:43" ht="26.25">
      <c r="B5" s="68"/>
      <c r="C5" s="69"/>
      <c r="D5" s="73"/>
      <c r="E5" s="74"/>
      <c r="F5" s="75"/>
      <c r="G5" s="45"/>
      <c r="H5" s="62" t="s">
        <v>297</v>
      </c>
      <c r="I5" s="62"/>
      <c r="J5" s="65" t="str">
        <f>IF(Oportunidades!J5="","",Oportunidades!J5)</f>
        <v/>
      </c>
      <c r="K5" s="65"/>
      <c r="L5" s="65"/>
      <c r="M5" s="10"/>
      <c r="N5" s="10"/>
      <c r="O5" s="10"/>
      <c r="P5" s="10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</row>
    <row r="6" spans="1:43" ht="28.5" customHeight="1">
      <c r="B6" s="62" t="s">
        <v>251</v>
      </c>
      <c r="C6" s="62"/>
      <c r="D6" s="63" t="str">
        <f>IF(Oportunidades!D5="","",Oportunidades!D5)</f>
        <v/>
      </c>
      <c r="E6" s="63"/>
      <c r="F6" s="63"/>
      <c r="G6" s="45"/>
      <c r="H6" s="62" t="s">
        <v>298</v>
      </c>
      <c r="I6" s="62"/>
      <c r="J6" s="63" t="str">
        <f>IF(Oportunidades!J6="","",Oportunidades!J6)</f>
        <v/>
      </c>
      <c r="K6" s="63"/>
      <c r="L6" s="63"/>
      <c r="M6" s="10"/>
      <c r="N6" s="10"/>
      <c r="O6" s="10"/>
      <c r="P6" s="10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</row>
    <row r="7" spans="1:43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8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</row>
    <row r="8" spans="1:43" s="9" customFormat="1" ht="15.75" customHeight="1">
      <c r="B8" s="77" t="s">
        <v>0</v>
      </c>
      <c r="C8" s="77"/>
      <c r="D8" s="77"/>
      <c r="E8" s="77"/>
      <c r="F8" s="77"/>
      <c r="G8" s="135" t="s">
        <v>476</v>
      </c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6" t="s">
        <v>477</v>
      </c>
      <c r="T8" s="136"/>
      <c r="U8" s="110" t="s">
        <v>174</v>
      </c>
      <c r="V8" s="110"/>
      <c r="W8" s="110"/>
      <c r="X8" s="110"/>
      <c r="Y8" s="110"/>
      <c r="Z8" s="110"/>
      <c r="AA8" s="110"/>
      <c r="AB8" s="110"/>
      <c r="AC8" s="110"/>
      <c r="AD8" s="135" t="s">
        <v>478</v>
      </c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61" t="s">
        <v>479</v>
      </c>
      <c r="AP8" s="61"/>
      <c r="AQ8" s="61"/>
    </row>
    <row r="9" spans="1:43" s="9" customFormat="1" ht="15.75" customHeight="1">
      <c r="B9" s="143"/>
      <c r="C9" s="143"/>
      <c r="D9" s="143"/>
      <c r="E9" s="143"/>
      <c r="F9" s="143"/>
      <c r="G9" s="91" t="s">
        <v>475</v>
      </c>
      <c r="H9" s="91"/>
      <c r="I9" s="91"/>
      <c r="J9" s="91"/>
      <c r="K9" s="91"/>
      <c r="L9" s="91"/>
      <c r="M9" s="91" t="s">
        <v>65</v>
      </c>
      <c r="N9" s="91"/>
      <c r="O9" s="91"/>
      <c r="P9" s="91"/>
      <c r="Q9" s="91"/>
      <c r="R9" s="91"/>
      <c r="S9" s="136"/>
      <c r="T9" s="136"/>
      <c r="U9" s="110"/>
      <c r="V9" s="110"/>
      <c r="W9" s="110"/>
      <c r="X9" s="110"/>
      <c r="Y9" s="110"/>
      <c r="Z9" s="110"/>
      <c r="AA9" s="110"/>
      <c r="AB9" s="110"/>
      <c r="AC9" s="110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61"/>
      <c r="AP9" s="61"/>
      <c r="AQ9" s="61"/>
    </row>
    <row r="10" spans="1:43" ht="40.5" customHeight="1">
      <c r="B10" s="49" t="s">
        <v>2</v>
      </c>
      <c r="C10" s="49" t="s">
        <v>203</v>
      </c>
      <c r="D10" s="49" t="s">
        <v>196</v>
      </c>
      <c r="E10" s="49" t="s">
        <v>204</v>
      </c>
      <c r="F10" s="49" t="s">
        <v>474</v>
      </c>
      <c r="G10" s="137" t="s">
        <v>480</v>
      </c>
      <c r="H10" s="137" t="s">
        <v>481</v>
      </c>
      <c r="I10" s="137" t="s">
        <v>482</v>
      </c>
      <c r="J10" s="137" t="s">
        <v>62</v>
      </c>
      <c r="K10" s="137" t="s">
        <v>63</v>
      </c>
      <c r="L10" s="137" t="s">
        <v>483</v>
      </c>
      <c r="M10" s="138" t="s">
        <v>484</v>
      </c>
      <c r="N10" s="138" t="s">
        <v>485</v>
      </c>
      <c r="O10" s="138" t="s">
        <v>486</v>
      </c>
      <c r="P10" s="138" t="s">
        <v>62</v>
      </c>
      <c r="Q10" s="138" t="s">
        <v>63</v>
      </c>
      <c r="R10" s="138" t="s">
        <v>64</v>
      </c>
      <c r="S10" s="139" t="s">
        <v>487</v>
      </c>
      <c r="T10" s="139" t="s">
        <v>488</v>
      </c>
      <c r="U10" s="137" t="s">
        <v>175</v>
      </c>
      <c r="V10" s="140" t="s">
        <v>176</v>
      </c>
      <c r="W10" s="137" t="s">
        <v>177</v>
      </c>
      <c r="X10" s="137" t="s">
        <v>178</v>
      </c>
      <c r="Y10" s="137" t="s">
        <v>179</v>
      </c>
      <c r="Z10" s="137" t="s">
        <v>180</v>
      </c>
      <c r="AA10" s="137" t="s">
        <v>181</v>
      </c>
      <c r="AB10" s="137" t="s">
        <v>182</v>
      </c>
      <c r="AC10" s="137" t="s">
        <v>183</v>
      </c>
      <c r="AD10" s="92" t="s">
        <v>175</v>
      </c>
      <c r="AE10" s="141" t="s">
        <v>176</v>
      </c>
      <c r="AF10" s="92" t="s">
        <v>177</v>
      </c>
      <c r="AG10" s="92" t="s">
        <v>178</v>
      </c>
      <c r="AH10" s="92" t="s">
        <v>179</v>
      </c>
      <c r="AI10" s="92" t="s">
        <v>180</v>
      </c>
      <c r="AJ10" s="92" t="s">
        <v>181</v>
      </c>
      <c r="AK10" s="92" t="s">
        <v>182</v>
      </c>
      <c r="AL10" s="92" t="s">
        <v>183</v>
      </c>
      <c r="AM10" s="142" t="s">
        <v>489</v>
      </c>
      <c r="AN10" s="92" t="s">
        <v>490</v>
      </c>
      <c r="AO10" s="55" t="s">
        <v>491</v>
      </c>
      <c r="AP10" s="55" t="s">
        <v>492</v>
      </c>
      <c r="AQ10" s="55" t="s">
        <v>493</v>
      </c>
    </row>
    <row r="11" spans="1:43" s="6" customFormat="1" ht="67.5" customHeight="1">
      <c r="A11" s="8"/>
      <c r="B11" s="108"/>
      <c r="C11" s="129" t="str">
        <f>IFERROR(VLOOKUP(B11,Oportunidades!$B$10:$R$10,6,FALSE),"-")</f>
        <v>-</v>
      </c>
      <c r="D11" s="130" t="str">
        <f>IFERROR(VLOOKUP(B11,Oportunidades!$B$10:$R$10,7,FALSE),"-")</f>
        <v>-</v>
      </c>
      <c r="E11" s="131" t="str">
        <f>IFERROR(VLOOKUP(B11,Oportunidades!$B$10:$R$10,8,FALSE),"-")</f>
        <v>-</v>
      </c>
      <c r="F11" s="132" t="str">
        <f>IFERROR(VLOOKUP(B11,Oportunidades!$B$10:$R$10,14,FALSE),"-")</f>
        <v>-</v>
      </c>
      <c r="G11" s="149"/>
      <c r="H11" s="146"/>
      <c r="I11" s="150"/>
      <c r="J11" s="155"/>
      <c r="K11" s="155"/>
      <c r="L11" s="146"/>
      <c r="M11" s="144"/>
      <c r="N11" s="159"/>
      <c r="O11" s="145"/>
      <c r="P11" s="158"/>
      <c r="Q11" s="158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60"/>
      <c r="AN11" s="57"/>
      <c r="AO11" s="160"/>
      <c r="AP11" s="161">
        <f>(AO11*AM11)+(AO12*AM12)+(AO13*AM13)</f>
        <v>0</v>
      </c>
      <c r="AQ11" s="162">
        <f>AVERAGE(AP11:AP16)</f>
        <v>0</v>
      </c>
    </row>
    <row r="12" spans="1:43" s="6" customFormat="1" ht="67.5" customHeight="1">
      <c r="A12" s="8"/>
      <c r="B12" s="108"/>
      <c r="C12" s="129"/>
      <c r="D12" s="130"/>
      <c r="E12" s="131"/>
      <c r="F12" s="133"/>
      <c r="G12" s="151"/>
      <c r="H12" s="147"/>
      <c r="I12" s="152"/>
      <c r="J12" s="156"/>
      <c r="K12" s="156"/>
      <c r="L12" s="147"/>
      <c r="M12" s="144"/>
      <c r="N12" s="159"/>
      <c r="O12" s="145"/>
      <c r="P12" s="158"/>
      <c r="Q12" s="158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60"/>
      <c r="AN12" s="57"/>
      <c r="AO12" s="160"/>
      <c r="AP12" s="163"/>
      <c r="AQ12" s="164"/>
    </row>
    <row r="13" spans="1:43" s="6" customFormat="1" ht="67.5" customHeight="1">
      <c r="A13" s="8"/>
      <c r="B13" s="108"/>
      <c r="C13" s="129"/>
      <c r="D13" s="130"/>
      <c r="E13" s="131"/>
      <c r="F13" s="133"/>
      <c r="G13" s="153"/>
      <c r="H13" s="148"/>
      <c r="I13" s="154"/>
      <c r="J13" s="157"/>
      <c r="K13" s="157"/>
      <c r="L13" s="148"/>
      <c r="M13" s="144"/>
      <c r="N13" s="159"/>
      <c r="O13" s="145"/>
      <c r="P13" s="158"/>
      <c r="Q13" s="158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60"/>
      <c r="AN13" s="57"/>
      <c r="AO13" s="160"/>
      <c r="AP13" s="165"/>
      <c r="AQ13" s="164"/>
    </row>
    <row r="14" spans="1:43" s="6" customFormat="1" ht="67.5" customHeight="1">
      <c r="A14" s="8"/>
      <c r="B14" s="108"/>
      <c r="C14" s="129"/>
      <c r="D14" s="130"/>
      <c r="E14" s="131"/>
      <c r="F14" s="133"/>
      <c r="G14" s="149"/>
      <c r="H14" s="146"/>
      <c r="I14" s="150"/>
      <c r="J14" s="155"/>
      <c r="K14" s="155"/>
      <c r="L14" s="146"/>
      <c r="M14" s="144"/>
      <c r="N14" s="159"/>
      <c r="O14" s="145"/>
      <c r="P14" s="158"/>
      <c r="Q14" s="158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60"/>
      <c r="AN14" s="57"/>
      <c r="AO14" s="160"/>
      <c r="AP14" s="161">
        <f>(AO14*AM14)+(AO15*AM15)+(AO16*AM16)</f>
        <v>0</v>
      </c>
      <c r="AQ14" s="164"/>
    </row>
    <row r="15" spans="1:43" s="6" customFormat="1" ht="67.5" customHeight="1">
      <c r="A15" s="8"/>
      <c r="B15" s="108"/>
      <c r="C15" s="129"/>
      <c r="D15" s="130"/>
      <c r="E15" s="131"/>
      <c r="F15" s="133"/>
      <c r="G15" s="151"/>
      <c r="H15" s="147"/>
      <c r="I15" s="152"/>
      <c r="J15" s="156"/>
      <c r="K15" s="156"/>
      <c r="L15" s="147"/>
      <c r="M15" s="144"/>
      <c r="N15" s="159"/>
      <c r="O15" s="145"/>
      <c r="P15" s="158"/>
      <c r="Q15" s="158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60"/>
      <c r="AN15" s="57"/>
      <c r="AO15" s="160"/>
      <c r="AP15" s="163"/>
      <c r="AQ15" s="164"/>
    </row>
    <row r="16" spans="1:43" ht="67.5" customHeight="1">
      <c r="A16" s="8"/>
      <c r="B16" s="108"/>
      <c r="C16" s="129"/>
      <c r="D16" s="130"/>
      <c r="E16" s="131"/>
      <c r="F16" s="134"/>
      <c r="G16" s="153"/>
      <c r="H16" s="148"/>
      <c r="I16" s="154"/>
      <c r="J16" s="157"/>
      <c r="K16" s="157"/>
      <c r="L16" s="148"/>
      <c r="M16" s="144"/>
      <c r="N16" s="159"/>
      <c r="O16" s="145"/>
      <c r="P16" s="158"/>
      <c r="Q16" s="158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60"/>
      <c r="AN16" s="57"/>
      <c r="AO16" s="160"/>
      <c r="AP16" s="165"/>
      <c r="AQ16" s="166"/>
    </row>
    <row r="17" spans="2:43" ht="67.5" customHeight="1">
      <c r="B17" s="108"/>
      <c r="C17" s="129" t="str">
        <f>IFERROR(VLOOKUP(B17,Oportunidades!$B$10:$R$10,6,FALSE),"-")</f>
        <v>-</v>
      </c>
      <c r="D17" s="130" t="str">
        <f>IFERROR(VLOOKUP(B17,Oportunidades!$B$10:$R$10,7,FALSE),"-")</f>
        <v>-</v>
      </c>
      <c r="E17" s="131" t="str">
        <f>IFERROR(VLOOKUP(B17,Oportunidades!$B$10:$R$10,8,FALSE),"-")</f>
        <v>-</v>
      </c>
      <c r="F17" s="132" t="str">
        <f>IFERROR(VLOOKUP(B17,Oportunidades!$B$10:$R$10,14,FALSE),"-")</f>
        <v>-</v>
      </c>
      <c r="G17" s="149"/>
      <c r="H17" s="146"/>
      <c r="I17" s="150"/>
      <c r="J17" s="155"/>
      <c r="K17" s="155"/>
      <c r="L17" s="146"/>
      <c r="M17" s="144"/>
      <c r="N17" s="159"/>
      <c r="O17" s="145"/>
      <c r="P17" s="158"/>
      <c r="Q17" s="158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60"/>
      <c r="AN17" s="57"/>
      <c r="AO17" s="160"/>
      <c r="AP17" s="161">
        <f>(AO17*AM17)+(AO18*AM18)+(AO19*AM19)</f>
        <v>0</v>
      </c>
      <c r="AQ17" s="162">
        <f>AVERAGE(AP17:AP22)</f>
        <v>0</v>
      </c>
    </row>
    <row r="18" spans="2:43" ht="67.5" customHeight="1">
      <c r="B18" s="108"/>
      <c r="C18" s="129"/>
      <c r="D18" s="130"/>
      <c r="E18" s="131"/>
      <c r="F18" s="133"/>
      <c r="G18" s="151"/>
      <c r="H18" s="147"/>
      <c r="I18" s="152"/>
      <c r="J18" s="156"/>
      <c r="K18" s="156"/>
      <c r="L18" s="147"/>
      <c r="M18" s="144"/>
      <c r="N18" s="159"/>
      <c r="O18" s="145"/>
      <c r="P18" s="158"/>
      <c r="Q18" s="158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60"/>
      <c r="AN18" s="57"/>
      <c r="AO18" s="160"/>
      <c r="AP18" s="163"/>
      <c r="AQ18" s="164"/>
    </row>
    <row r="19" spans="2:43" ht="67.5" customHeight="1">
      <c r="B19" s="108"/>
      <c r="C19" s="129"/>
      <c r="D19" s="130"/>
      <c r="E19" s="131"/>
      <c r="F19" s="133"/>
      <c r="G19" s="153"/>
      <c r="H19" s="148"/>
      <c r="I19" s="154"/>
      <c r="J19" s="157"/>
      <c r="K19" s="157"/>
      <c r="L19" s="148"/>
      <c r="M19" s="144"/>
      <c r="N19" s="159"/>
      <c r="O19" s="145"/>
      <c r="P19" s="158"/>
      <c r="Q19" s="158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60"/>
      <c r="AN19" s="57"/>
      <c r="AO19" s="160"/>
      <c r="AP19" s="165"/>
      <c r="AQ19" s="164"/>
    </row>
    <row r="20" spans="2:43" ht="67.5" customHeight="1">
      <c r="B20" s="108"/>
      <c r="C20" s="129"/>
      <c r="D20" s="130"/>
      <c r="E20" s="131"/>
      <c r="F20" s="133"/>
      <c r="G20" s="149"/>
      <c r="H20" s="146"/>
      <c r="I20" s="150"/>
      <c r="J20" s="155"/>
      <c r="K20" s="155"/>
      <c r="L20" s="146"/>
      <c r="M20" s="144"/>
      <c r="N20" s="159"/>
      <c r="O20" s="145"/>
      <c r="P20" s="158"/>
      <c r="Q20" s="158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60"/>
      <c r="AN20" s="57"/>
      <c r="AO20" s="160"/>
      <c r="AP20" s="161">
        <f>(AO20*AM20)+(AO21*AM21)+(AO22*AM22)</f>
        <v>0</v>
      </c>
      <c r="AQ20" s="164"/>
    </row>
    <row r="21" spans="2:43" ht="67.5" customHeight="1">
      <c r="B21" s="108"/>
      <c r="C21" s="129"/>
      <c r="D21" s="130"/>
      <c r="E21" s="131"/>
      <c r="F21" s="133"/>
      <c r="G21" s="151"/>
      <c r="H21" s="147"/>
      <c r="I21" s="152"/>
      <c r="J21" s="156"/>
      <c r="K21" s="156"/>
      <c r="L21" s="147"/>
      <c r="M21" s="144"/>
      <c r="N21" s="159"/>
      <c r="O21" s="145"/>
      <c r="P21" s="158"/>
      <c r="Q21" s="158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60"/>
      <c r="AN21" s="57"/>
      <c r="AO21" s="160"/>
      <c r="AP21" s="163"/>
      <c r="AQ21" s="164"/>
    </row>
    <row r="22" spans="2:43" ht="67.5" customHeight="1">
      <c r="B22" s="108"/>
      <c r="C22" s="129"/>
      <c r="D22" s="130"/>
      <c r="E22" s="131"/>
      <c r="F22" s="134"/>
      <c r="G22" s="153"/>
      <c r="H22" s="148"/>
      <c r="I22" s="154"/>
      <c r="J22" s="157"/>
      <c r="K22" s="157"/>
      <c r="L22" s="148"/>
      <c r="M22" s="144"/>
      <c r="N22" s="159"/>
      <c r="O22" s="145"/>
      <c r="P22" s="158"/>
      <c r="Q22" s="158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60"/>
      <c r="AN22" s="57"/>
      <c r="AO22" s="160"/>
      <c r="AP22" s="165"/>
      <c r="AQ22" s="166"/>
    </row>
    <row r="23" spans="2:43" ht="67.5" customHeight="1">
      <c r="B23" s="108"/>
      <c r="C23" s="129" t="str">
        <f>IFERROR(VLOOKUP(B23,Oportunidades!$B$10:$R$10,6,FALSE),"-")</f>
        <v>-</v>
      </c>
      <c r="D23" s="130" t="str">
        <f>IFERROR(VLOOKUP(B23,Oportunidades!$B$10:$R$10,7,FALSE),"-")</f>
        <v>-</v>
      </c>
      <c r="E23" s="131" t="str">
        <f>IFERROR(VLOOKUP(B23,Oportunidades!$B$10:$R$10,8,FALSE),"-")</f>
        <v>-</v>
      </c>
      <c r="F23" s="132" t="str">
        <f>IFERROR(VLOOKUP(B23,Oportunidades!$B$10:$R$10,14,FALSE),"-")</f>
        <v>-</v>
      </c>
      <c r="G23" s="149"/>
      <c r="H23" s="146"/>
      <c r="I23" s="150"/>
      <c r="J23" s="155"/>
      <c r="K23" s="155"/>
      <c r="L23" s="146"/>
      <c r="M23" s="144"/>
      <c r="N23" s="159"/>
      <c r="O23" s="145"/>
      <c r="P23" s="158"/>
      <c r="Q23" s="158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60"/>
      <c r="AN23" s="57"/>
      <c r="AO23" s="160"/>
      <c r="AP23" s="161">
        <f>(AO23*AM23)+(AO24*AM24)+(AO25*AM25)</f>
        <v>0</v>
      </c>
      <c r="AQ23" s="162">
        <f>AVERAGE(AP23:AP28)</f>
        <v>0</v>
      </c>
    </row>
    <row r="24" spans="2:43" ht="67.5" customHeight="1">
      <c r="B24" s="108"/>
      <c r="C24" s="129"/>
      <c r="D24" s="130"/>
      <c r="E24" s="131"/>
      <c r="F24" s="133"/>
      <c r="G24" s="151"/>
      <c r="H24" s="147"/>
      <c r="I24" s="152"/>
      <c r="J24" s="156"/>
      <c r="K24" s="156"/>
      <c r="L24" s="147"/>
      <c r="M24" s="144"/>
      <c r="N24" s="159"/>
      <c r="O24" s="145"/>
      <c r="P24" s="158"/>
      <c r="Q24" s="158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60"/>
      <c r="AN24" s="57"/>
      <c r="AO24" s="160"/>
      <c r="AP24" s="163"/>
      <c r="AQ24" s="164"/>
    </row>
    <row r="25" spans="2:43" ht="67.5" customHeight="1">
      <c r="B25" s="108"/>
      <c r="C25" s="129"/>
      <c r="D25" s="130"/>
      <c r="E25" s="131"/>
      <c r="F25" s="133"/>
      <c r="G25" s="153"/>
      <c r="H25" s="148"/>
      <c r="I25" s="154"/>
      <c r="J25" s="157"/>
      <c r="K25" s="157"/>
      <c r="L25" s="148"/>
      <c r="M25" s="144"/>
      <c r="N25" s="159"/>
      <c r="O25" s="145"/>
      <c r="P25" s="158"/>
      <c r="Q25" s="158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60"/>
      <c r="AN25" s="57"/>
      <c r="AO25" s="160"/>
      <c r="AP25" s="165"/>
      <c r="AQ25" s="164"/>
    </row>
    <row r="26" spans="2:43" ht="67.5" customHeight="1">
      <c r="B26" s="108"/>
      <c r="C26" s="129"/>
      <c r="D26" s="130"/>
      <c r="E26" s="131"/>
      <c r="F26" s="133"/>
      <c r="G26" s="149"/>
      <c r="H26" s="146"/>
      <c r="I26" s="150"/>
      <c r="J26" s="155"/>
      <c r="K26" s="155"/>
      <c r="L26" s="146"/>
      <c r="M26" s="144"/>
      <c r="N26" s="159"/>
      <c r="O26" s="145"/>
      <c r="P26" s="158"/>
      <c r="Q26" s="158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60"/>
      <c r="AN26" s="57"/>
      <c r="AO26" s="160"/>
      <c r="AP26" s="161">
        <f>(AO26*AM26)+(AO27*AM27)+(AO28*AM28)</f>
        <v>0</v>
      </c>
      <c r="AQ26" s="164"/>
    </row>
    <row r="27" spans="2:43" ht="67.5" customHeight="1">
      <c r="B27" s="108"/>
      <c r="C27" s="129"/>
      <c r="D27" s="130"/>
      <c r="E27" s="131"/>
      <c r="F27" s="133"/>
      <c r="G27" s="151"/>
      <c r="H27" s="147"/>
      <c r="I27" s="152"/>
      <c r="J27" s="156"/>
      <c r="K27" s="156"/>
      <c r="L27" s="147"/>
      <c r="M27" s="144"/>
      <c r="N27" s="159"/>
      <c r="O27" s="145"/>
      <c r="P27" s="158"/>
      <c r="Q27" s="158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60"/>
      <c r="AN27" s="57"/>
      <c r="AO27" s="160"/>
      <c r="AP27" s="163"/>
      <c r="AQ27" s="164"/>
    </row>
    <row r="28" spans="2:43" ht="67.5" customHeight="1">
      <c r="B28" s="108"/>
      <c r="C28" s="129"/>
      <c r="D28" s="130"/>
      <c r="E28" s="131"/>
      <c r="F28" s="134"/>
      <c r="G28" s="153"/>
      <c r="H28" s="148"/>
      <c r="I28" s="154"/>
      <c r="J28" s="157"/>
      <c r="K28" s="157"/>
      <c r="L28" s="148"/>
      <c r="M28" s="144"/>
      <c r="N28" s="159"/>
      <c r="O28" s="145"/>
      <c r="P28" s="158"/>
      <c r="Q28" s="158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60"/>
      <c r="AN28" s="57"/>
      <c r="AO28" s="160"/>
      <c r="AP28" s="165"/>
      <c r="AQ28" s="166"/>
    </row>
  </sheetData>
  <sheetProtection formatCells="0" formatColumns="0" formatRows="0" selectLockedCells="1" autoFilter="0"/>
  <mergeCells count="79">
    <mergeCell ref="L23:L25"/>
    <mergeCell ref="AP23:AP25"/>
    <mergeCell ref="AQ23:AQ28"/>
    <mergeCell ref="G26:G28"/>
    <mergeCell ref="H26:H28"/>
    <mergeCell ref="I26:I28"/>
    <mergeCell ref="J26:J28"/>
    <mergeCell ref="K26:K28"/>
    <mergeCell ref="L26:L28"/>
    <mergeCell ref="AP26:AP28"/>
    <mergeCell ref="G23:G25"/>
    <mergeCell ref="H23:H25"/>
    <mergeCell ref="I23:I25"/>
    <mergeCell ref="J23:J25"/>
    <mergeCell ref="K23:K25"/>
    <mergeCell ref="B23:B28"/>
    <mergeCell ref="C23:C28"/>
    <mergeCell ref="D23:D28"/>
    <mergeCell ref="E23:E28"/>
    <mergeCell ref="F23:F28"/>
    <mergeCell ref="L17:L19"/>
    <mergeCell ref="AP17:AP19"/>
    <mergeCell ref="AQ17:AQ22"/>
    <mergeCell ref="G20:G22"/>
    <mergeCell ref="H20:H22"/>
    <mergeCell ref="I20:I22"/>
    <mergeCell ref="J20:J22"/>
    <mergeCell ref="K20:K22"/>
    <mergeCell ref="L20:L22"/>
    <mergeCell ref="AP20:AP22"/>
    <mergeCell ref="G17:G19"/>
    <mergeCell ref="H17:H19"/>
    <mergeCell ref="I17:I19"/>
    <mergeCell ref="J17:J19"/>
    <mergeCell ref="K17:K19"/>
    <mergeCell ref="B17:B22"/>
    <mergeCell ref="C17:C22"/>
    <mergeCell ref="D17:D22"/>
    <mergeCell ref="E17:E22"/>
    <mergeCell ref="F17:F22"/>
    <mergeCell ref="K14:K16"/>
    <mergeCell ref="L14:L16"/>
    <mergeCell ref="AP11:AP13"/>
    <mergeCell ref="AQ11:AQ16"/>
    <mergeCell ref="AP14:AP16"/>
    <mergeCell ref="AD8:AN9"/>
    <mergeCell ref="AO8:AQ9"/>
    <mergeCell ref="G9:L9"/>
    <mergeCell ref="M9:R9"/>
    <mergeCell ref="G8:R8"/>
    <mergeCell ref="S8:T9"/>
    <mergeCell ref="U8:AC9"/>
    <mergeCell ref="B8:F9"/>
    <mergeCell ref="G11:G13"/>
    <mergeCell ref="H11:H13"/>
    <mergeCell ref="I11:I13"/>
    <mergeCell ref="J11:J13"/>
    <mergeCell ref="K11:K13"/>
    <mergeCell ref="L11:L13"/>
    <mergeCell ref="G14:G16"/>
    <mergeCell ref="H14:H16"/>
    <mergeCell ref="I14:I16"/>
    <mergeCell ref="J14:J16"/>
    <mergeCell ref="B11:B16"/>
    <mergeCell ref="C11:C16"/>
    <mergeCell ref="D11:D16"/>
    <mergeCell ref="E11:E16"/>
    <mergeCell ref="F11:F16"/>
    <mergeCell ref="H6:I6"/>
    <mergeCell ref="J6:L6"/>
    <mergeCell ref="B2:AC2"/>
    <mergeCell ref="B4:C5"/>
    <mergeCell ref="D4:F5"/>
    <mergeCell ref="H4:I4"/>
    <mergeCell ref="J4:L4"/>
    <mergeCell ref="H5:I5"/>
    <mergeCell ref="J5:L5"/>
    <mergeCell ref="B6:C6"/>
    <mergeCell ref="D6:F6"/>
  </mergeCells>
  <phoneticPr fontId="37" type="noConversion"/>
  <conditionalFormatting sqref="C11:C12">
    <cfRule type="cellIs" dxfId="84" priority="114" operator="equal">
      <formula>"NO EFECTIVO"</formula>
    </cfRule>
    <cfRule type="cellIs" dxfId="83" priority="115" operator="equal">
      <formula>"PARCIALMENTE EFECTIVO"</formula>
    </cfRule>
    <cfRule type="cellIs" dxfId="82" priority="116" operator="equal">
      <formula>"EFECTIVO"</formula>
    </cfRule>
  </conditionalFormatting>
  <conditionalFormatting sqref="G11:G12 G14:G15">
    <cfRule type="containsText" dxfId="81" priority="121" operator="containsText" text="Muy Alto">
      <formula>NOT(ISERROR(SEARCH("Muy Alto",G11)))</formula>
    </cfRule>
    <cfRule type="containsText" dxfId="80" priority="122" operator="containsText" text="Alto">
      <formula>NOT(ISERROR(SEARCH("Alto",G11)))</formula>
    </cfRule>
    <cfRule type="containsText" dxfId="79" priority="123" operator="containsText" text="Medio">
      <formula>NOT(ISERROR(SEARCH("Medio",G11)))</formula>
    </cfRule>
    <cfRule type="containsText" dxfId="78" priority="124" operator="containsText" text="Bajo">
      <formula>NOT(ISERROR(SEARCH("Bajo",G11)))</formula>
    </cfRule>
  </conditionalFormatting>
  <conditionalFormatting sqref="H11:H12 H14:H15">
    <cfRule type="expression" dxfId="77" priority="88">
      <formula>#REF!="Desastres"</formula>
    </cfRule>
    <cfRule type="expression" dxfId="76" priority="90">
      <formula>#REF!="Operativo"</formula>
    </cfRule>
    <cfRule type="expression" dxfId="75" priority="91">
      <formula>C11="Integridad"</formula>
    </cfRule>
  </conditionalFormatting>
  <conditionalFormatting sqref="J11:J12 J14:J15">
    <cfRule type="expression" dxfId="74" priority="87">
      <formula>#REF!="Desastres"</formula>
    </cfRule>
    <cfRule type="expression" dxfId="73" priority="92">
      <formula>#REF!="Operativo"</formula>
    </cfRule>
    <cfRule type="expression" dxfId="72" priority="93">
      <formula>C11="Integridad"</formula>
    </cfRule>
  </conditionalFormatting>
  <conditionalFormatting sqref="F11:F12">
    <cfRule type="containsText" dxfId="61" priority="59" operator="containsText" text="Muy Alto">
      <formula>NOT(ISERROR(SEARCH("Muy Alto",F11)))</formula>
    </cfRule>
    <cfRule type="containsText" dxfId="60" priority="60" operator="containsText" text="Alto">
      <formula>NOT(ISERROR(SEARCH("Alto",F11)))</formula>
    </cfRule>
    <cfRule type="containsText" dxfId="59" priority="61" operator="containsText" text="Medio">
      <formula>NOT(ISERROR(SEARCH("Medio",F11)))</formula>
    </cfRule>
    <cfRule type="containsText" dxfId="58" priority="62" operator="containsText" text="Bajo">
      <formula>NOT(ISERROR(SEARCH("Bajo",F11)))</formula>
    </cfRule>
  </conditionalFormatting>
  <conditionalFormatting sqref="P11:P28">
    <cfRule type="expression" dxfId="57" priority="56">
      <formula>#REF!="Desastres"</formula>
    </cfRule>
    <cfRule type="expression" dxfId="56" priority="57">
      <formula>#REF!="Operativo"</formula>
    </cfRule>
    <cfRule type="expression" dxfId="55" priority="58">
      <formula>I11="Integridad"</formula>
    </cfRule>
  </conditionalFormatting>
  <conditionalFormatting sqref="Q11:Q28">
    <cfRule type="expression" dxfId="54" priority="53">
      <formula>#REF!="Desastres"</formula>
    </cfRule>
    <cfRule type="expression" dxfId="53" priority="54">
      <formula>#REF!="Operativo"</formula>
    </cfRule>
    <cfRule type="expression" dxfId="52" priority="55">
      <formula>J11="Integridad"</formula>
    </cfRule>
  </conditionalFormatting>
  <conditionalFormatting sqref="AN11">
    <cfRule type="cellIs" dxfId="49" priority="50" operator="equal">
      <formula>"PENDIENTE"</formula>
    </cfRule>
    <cfRule type="cellIs" dxfId="50" priority="51" operator="equal">
      <formula>"EN PROCESO"</formula>
    </cfRule>
    <cfRule type="cellIs" dxfId="51" priority="52" operator="equal">
      <formula>"IMPLEMENTADA"</formula>
    </cfRule>
  </conditionalFormatting>
  <conditionalFormatting sqref="AN12:AN16">
    <cfRule type="cellIs" dxfId="46" priority="47" operator="equal">
      <formula>"PENDIENTE"</formula>
    </cfRule>
    <cfRule type="cellIs" dxfId="47" priority="48" operator="equal">
      <formula>"EN PROCESO"</formula>
    </cfRule>
    <cfRule type="cellIs" dxfId="48" priority="49" operator="equal">
      <formula>"IMPLEMENTADA"</formula>
    </cfRule>
  </conditionalFormatting>
  <conditionalFormatting sqref="C17:C18">
    <cfRule type="cellIs" dxfId="45" priority="40" operator="equal">
      <formula>"NO EFECTIVO"</formula>
    </cfRule>
    <cfRule type="cellIs" dxfId="44" priority="41" operator="equal">
      <formula>"PARCIALMENTE EFECTIVO"</formula>
    </cfRule>
    <cfRule type="cellIs" dxfId="43" priority="42" operator="equal">
      <formula>"EFECTIVO"</formula>
    </cfRule>
  </conditionalFormatting>
  <conditionalFormatting sqref="G17:G18 G20:G21">
    <cfRule type="containsText" dxfId="42" priority="43" operator="containsText" text="Muy Alto">
      <formula>NOT(ISERROR(SEARCH("Muy Alto",G17)))</formula>
    </cfRule>
    <cfRule type="containsText" dxfId="41" priority="44" operator="containsText" text="Alto">
      <formula>NOT(ISERROR(SEARCH("Alto",G17)))</formula>
    </cfRule>
    <cfRule type="containsText" dxfId="40" priority="45" operator="containsText" text="Medio">
      <formula>NOT(ISERROR(SEARCH("Medio",G17)))</formula>
    </cfRule>
    <cfRule type="containsText" dxfId="39" priority="46" operator="containsText" text="Bajo">
      <formula>NOT(ISERROR(SEARCH("Bajo",G17)))</formula>
    </cfRule>
  </conditionalFormatting>
  <conditionalFormatting sqref="H17:H18 H20:H21">
    <cfRule type="expression" dxfId="38" priority="35">
      <formula>#REF!="Desastres"</formula>
    </cfRule>
    <cfRule type="expression" dxfId="37" priority="36">
      <formula>#REF!="Operativo"</formula>
    </cfRule>
    <cfRule type="expression" dxfId="36" priority="37">
      <formula>C17="Integridad"</formula>
    </cfRule>
  </conditionalFormatting>
  <conditionalFormatting sqref="J17:J18 J20:J21">
    <cfRule type="expression" dxfId="35" priority="34">
      <formula>#REF!="Desastres"</formula>
    </cfRule>
    <cfRule type="expression" dxfId="34" priority="38">
      <formula>#REF!="Operativo"</formula>
    </cfRule>
    <cfRule type="expression" dxfId="33" priority="39">
      <formula>C17="Integridad"</formula>
    </cfRule>
  </conditionalFormatting>
  <conditionalFormatting sqref="F17:F18">
    <cfRule type="containsText" dxfId="32" priority="30" operator="containsText" text="Muy Alto">
      <formula>NOT(ISERROR(SEARCH("Muy Alto",F17)))</formula>
    </cfRule>
    <cfRule type="containsText" dxfId="31" priority="31" operator="containsText" text="Alto">
      <formula>NOT(ISERROR(SEARCH("Alto",F17)))</formula>
    </cfRule>
    <cfRule type="containsText" dxfId="30" priority="32" operator="containsText" text="Medio">
      <formula>NOT(ISERROR(SEARCH("Medio",F17)))</formula>
    </cfRule>
    <cfRule type="containsText" dxfId="29" priority="33" operator="containsText" text="Bajo">
      <formula>NOT(ISERROR(SEARCH("Bajo",F17)))</formula>
    </cfRule>
  </conditionalFormatting>
  <conditionalFormatting sqref="AN17">
    <cfRule type="cellIs" dxfId="28" priority="27" operator="equal">
      <formula>"PENDIENTE"</formula>
    </cfRule>
    <cfRule type="cellIs" dxfId="27" priority="28" operator="equal">
      <formula>"EN PROCESO"</formula>
    </cfRule>
    <cfRule type="cellIs" dxfId="26" priority="29" operator="equal">
      <formula>"IMPLEMENTADA"</formula>
    </cfRule>
  </conditionalFormatting>
  <conditionalFormatting sqref="AN18:AN22">
    <cfRule type="cellIs" dxfId="25" priority="24" operator="equal">
      <formula>"PENDIENTE"</formula>
    </cfRule>
    <cfRule type="cellIs" dxfId="24" priority="25" operator="equal">
      <formula>"EN PROCESO"</formula>
    </cfRule>
    <cfRule type="cellIs" dxfId="23" priority="26" operator="equal">
      <formula>"IMPLEMENTADA"</formula>
    </cfRule>
  </conditionalFormatting>
  <conditionalFormatting sqref="C23:C24">
    <cfRule type="cellIs" dxfId="22" priority="17" operator="equal">
      <formula>"NO EFECTIVO"</formula>
    </cfRule>
    <cfRule type="cellIs" dxfId="21" priority="18" operator="equal">
      <formula>"PARCIALMENTE EFECTIVO"</formula>
    </cfRule>
    <cfRule type="cellIs" dxfId="20" priority="19" operator="equal">
      <formula>"EFECTIVO"</formula>
    </cfRule>
  </conditionalFormatting>
  <conditionalFormatting sqref="G23:G24 G26:G27">
    <cfRule type="containsText" dxfId="19" priority="20" operator="containsText" text="Muy Alto">
      <formula>NOT(ISERROR(SEARCH("Muy Alto",G23)))</formula>
    </cfRule>
    <cfRule type="containsText" dxfId="18" priority="21" operator="containsText" text="Alto">
      <formula>NOT(ISERROR(SEARCH("Alto",G23)))</formula>
    </cfRule>
    <cfRule type="containsText" dxfId="17" priority="22" operator="containsText" text="Medio">
      <formula>NOT(ISERROR(SEARCH("Medio",G23)))</formula>
    </cfRule>
    <cfRule type="containsText" dxfId="16" priority="23" operator="containsText" text="Bajo">
      <formula>NOT(ISERROR(SEARCH("Bajo",G23)))</formula>
    </cfRule>
  </conditionalFormatting>
  <conditionalFormatting sqref="H23:H24 H26:H27">
    <cfRule type="expression" dxfId="15" priority="12">
      <formula>#REF!="Desastres"</formula>
    </cfRule>
    <cfRule type="expression" dxfId="14" priority="13">
      <formula>#REF!="Operativo"</formula>
    </cfRule>
    <cfRule type="expression" dxfId="13" priority="14">
      <formula>C23="Integridad"</formula>
    </cfRule>
  </conditionalFormatting>
  <conditionalFormatting sqref="J23:J24 J26:J27">
    <cfRule type="expression" dxfId="12" priority="11">
      <formula>#REF!="Desastres"</formula>
    </cfRule>
    <cfRule type="expression" dxfId="11" priority="15">
      <formula>#REF!="Operativo"</formula>
    </cfRule>
    <cfRule type="expression" dxfId="10" priority="16">
      <formula>C23="Integridad"</formula>
    </cfRule>
  </conditionalFormatting>
  <conditionalFormatting sqref="F23:F24">
    <cfRule type="containsText" dxfId="9" priority="7" operator="containsText" text="Muy Alto">
      <formula>NOT(ISERROR(SEARCH("Muy Alto",F23)))</formula>
    </cfRule>
    <cfRule type="containsText" dxfId="8" priority="8" operator="containsText" text="Alto">
      <formula>NOT(ISERROR(SEARCH("Alto",F23)))</formula>
    </cfRule>
    <cfRule type="containsText" dxfId="7" priority="9" operator="containsText" text="Medio">
      <formula>NOT(ISERROR(SEARCH("Medio",F23)))</formula>
    </cfRule>
    <cfRule type="containsText" dxfId="6" priority="10" operator="containsText" text="Bajo">
      <formula>NOT(ISERROR(SEARCH("Bajo",F23)))</formula>
    </cfRule>
  </conditionalFormatting>
  <conditionalFormatting sqref="AN23">
    <cfRule type="cellIs" dxfId="5" priority="4" operator="equal">
      <formula>"PENDIENTE"</formula>
    </cfRule>
    <cfRule type="cellIs" dxfId="4" priority="5" operator="equal">
      <formula>"EN PROCESO"</formula>
    </cfRule>
    <cfRule type="cellIs" dxfId="3" priority="6" operator="equal">
      <formula>"IMPLEMENTADA"</formula>
    </cfRule>
  </conditionalFormatting>
  <conditionalFormatting sqref="AN24:AN28">
    <cfRule type="cellIs" dxfId="2" priority="1" operator="equal">
      <formula>"PENDIENTE"</formula>
    </cfRule>
    <cfRule type="cellIs" dxfId="1" priority="2" operator="equal">
      <formula>"EN PROCESO"</formula>
    </cfRule>
    <cfRule type="cellIs" dxfId="0" priority="3" operator="equal">
      <formula>"IMPLEMENTADA"</formula>
    </cfRule>
  </conditionalFormatting>
  <dataValidations count="4">
    <dataValidation allowBlank="1" showInputMessage="1" showErrorMessage="1" prompt="Colocar el código de riesgo que desea obtener la información para evaluar control propuesto." sqref="B10" xr:uid="{00000000-0002-0000-0100-000000000000}"/>
    <dataValidation type="list" allowBlank="1" showInputMessage="1" showErrorMessage="1" sqref="G11:G28" xr:uid="{1288387A-4536-48EA-ABC2-F4A4228CC60E}">
      <formula1>"MC1,MC2,MC3,MC4,MC5"</formula1>
    </dataValidation>
    <dataValidation type="list" allowBlank="1" showInputMessage="1" showErrorMessage="1" sqref="M11:M28" xr:uid="{94E70CC5-4361-462A-ADEE-138FA4A5DFEF}">
      <formula1>"ACC1,ACC2,ACC3,ACC4,ACC5"</formula1>
    </dataValidation>
    <dataValidation type="list" allowBlank="1" showInputMessage="1" showErrorMessage="1" sqref="AN11:AN28" xr:uid="{2CD39493-CD68-403D-90C7-DA235D9BBFFC}">
      <formula1>"PENDIENTE,EN PROCESO,IMPLEMENTADA,NO IMPLEMENTADA,NO APLICABLE,DESESTIMADA"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256" scale="1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9" tint="-0.499984740745262"/>
  </sheetPr>
  <dimension ref="B3:D40"/>
  <sheetViews>
    <sheetView showGridLines="0" workbookViewId="0">
      <selection activeCell="F15" sqref="F15"/>
    </sheetView>
  </sheetViews>
  <sheetFormatPr baseColWidth="10" defaultColWidth="11.5703125" defaultRowHeight="15"/>
  <cols>
    <col min="1" max="1" width="2.85546875" customWidth="1"/>
    <col min="2" max="2" width="16.85546875" customWidth="1"/>
    <col min="3" max="3" width="11.5703125" style="39" customWidth="1"/>
    <col min="4" max="4" width="74.85546875" customWidth="1"/>
  </cols>
  <sheetData>
    <row r="3" spans="2:4" s="40" customFormat="1" ht="24" customHeight="1">
      <c r="B3" s="112" t="s">
        <v>470</v>
      </c>
      <c r="C3" s="112"/>
      <c r="D3" s="112"/>
    </row>
    <row r="4" spans="2:4" ht="48.75" customHeight="1">
      <c r="B4" s="109" t="s">
        <v>466</v>
      </c>
      <c r="C4" s="109"/>
      <c r="D4" s="111" t="s">
        <v>471</v>
      </c>
    </row>
    <row r="5" spans="2:4" ht="48.75" customHeight="1">
      <c r="B5" s="109" t="s">
        <v>467</v>
      </c>
      <c r="C5" s="109" t="s">
        <v>207</v>
      </c>
      <c r="D5" s="111" t="s">
        <v>472</v>
      </c>
    </row>
    <row r="6" spans="2:4" ht="48.75" customHeight="1">
      <c r="B6" s="109" t="s">
        <v>468</v>
      </c>
      <c r="C6" s="109" t="s">
        <v>208</v>
      </c>
      <c r="D6" s="111" t="s">
        <v>473</v>
      </c>
    </row>
    <row r="7" spans="2:4" ht="48.75" customHeight="1">
      <c r="B7" s="109" t="s">
        <v>469</v>
      </c>
      <c r="C7" s="109" t="s">
        <v>209</v>
      </c>
      <c r="D7" s="111" t="s">
        <v>465</v>
      </c>
    </row>
    <row r="8" spans="2:4" ht="21.75" customHeight="1"/>
    <row r="9" spans="2:4">
      <c r="B9" s="112" t="s">
        <v>215</v>
      </c>
      <c r="C9" s="112"/>
      <c r="D9" s="112"/>
    </row>
    <row r="10" spans="2:4" ht="30" customHeight="1">
      <c r="B10" s="113" t="s">
        <v>212</v>
      </c>
      <c r="C10" s="113" t="s">
        <v>213</v>
      </c>
      <c r="D10" s="113" t="s">
        <v>165</v>
      </c>
    </row>
    <row r="11" spans="2:4" ht="35.1" customHeight="1">
      <c r="B11" s="114" t="s">
        <v>187</v>
      </c>
      <c r="C11" s="115">
        <v>10</v>
      </c>
      <c r="D11" s="116" t="s">
        <v>253</v>
      </c>
    </row>
    <row r="12" spans="2:4" ht="35.1" customHeight="1">
      <c r="B12" s="117" t="s">
        <v>186</v>
      </c>
      <c r="C12" s="115">
        <v>8</v>
      </c>
      <c r="D12" s="116" t="s">
        <v>254</v>
      </c>
    </row>
    <row r="13" spans="2:4" ht="35.1" customHeight="1">
      <c r="B13" s="118" t="s">
        <v>185</v>
      </c>
      <c r="C13" s="115">
        <v>6</v>
      </c>
      <c r="D13" s="116" t="s">
        <v>255</v>
      </c>
    </row>
    <row r="14" spans="2:4" ht="35.1" customHeight="1">
      <c r="B14" s="119" t="s">
        <v>184</v>
      </c>
      <c r="C14" s="115">
        <v>4</v>
      </c>
      <c r="D14" s="116" t="s">
        <v>256</v>
      </c>
    </row>
    <row r="15" spans="2:4" ht="34.5" customHeight="1"/>
    <row r="16" spans="2:4">
      <c r="B16" s="112" t="s">
        <v>216</v>
      </c>
      <c r="C16" s="112"/>
      <c r="D16" s="112"/>
    </row>
    <row r="17" spans="2:4" ht="30" customHeight="1">
      <c r="B17" s="113" t="s">
        <v>212</v>
      </c>
      <c r="C17" s="113" t="s">
        <v>213</v>
      </c>
      <c r="D17" s="113" t="s">
        <v>165</v>
      </c>
    </row>
    <row r="18" spans="2:4" ht="37.5" customHeight="1">
      <c r="B18" s="114" t="s">
        <v>187</v>
      </c>
      <c r="C18" s="115">
        <v>10</v>
      </c>
      <c r="D18" s="111" t="s">
        <v>257</v>
      </c>
    </row>
    <row r="19" spans="2:4" ht="37.5" customHeight="1">
      <c r="B19" s="117" t="s">
        <v>186</v>
      </c>
      <c r="C19" s="115">
        <v>8</v>
      </c>
      <c r="D19" s="111" t="s">
        <v>258</v>
      </c>
    </row>
    <row r="20" spans="2:4" ht="37.5" customHeight="1">
      <c r="B20" s="118" t="s">
        <v>185</v>
      </c>
      <c r="C20" s="115">
        <v>6</v>
      </c>
      <c r="D20" s="111" t="s">
        <v>259</v>
      </c>
    </row>
    <row r="21" spans="2:4" ht="37.5" customHeight="1">
      <c r="B21" s="119" t="s">
        <v>184</v>
      </c>
      <c r="C21" s="115">
        <v>4</v>
      </c>
      <c r="D21" s="111" t="s">
        <v>252</v>
      </c>
    </row>
    <row r="22" spans="2:4" ht="27.75" customHeight="1"/>
    <row r="23" spans="2:4" ht="19.5" customHeight="1">
      <c r="B23" s="112" t="s">
        <v>219</v>
      </c>
      <c r="C23" s="112"/>
      <c r="D23" s="112"/>
    </row>
    <row r="24" spans="2:4" ht="28.5" customHeight="1">
      <c r="B24" s="113" t="s">
        <v>214</v>
      </c>
      <c r="C24" s="120" t="s">
        <v>221</v>
      </c>
      <c r="D24" s="120"/>
    </row>
    <row r="25" spans="2:4" ht="39" customHeight="1">
      <c r="B25" s="128" t="s">
        <v>238</v>
      </c>
      <c r="C25" s="121" t="s">
        <v>224</v>
      </c>
      <c r="D25" s="121"/>
    </row>
    <row r="26" spans="2:4" ht="39" customHeight="1">
      <c r="B26" s="128" t="s">
        <v>229</v>
      </c>
      <c r="C26" s="121" t="s">
        <v>225</v>
      </c>
      <c r="D26" s="121"/>
    </row>
    <row r="27" spans="2:4" ht="39" customHeight="1">
      <c r="B27" s="128" t="s">
        <v>237</v>
      </c>
      <c r="C27" s="121" t="s">
        <v>227</v>
      </c>
      <c r="D27" s="121"/>
    </row>
    <row r="28" spans="2:4" ht="39" customHeight="1">
      <c r="B28" s="128" t="s">
        <v>223</v>
      </c>
      <c r="C28" s="121" t="s">
        <v>230</v>
      </c>
      <c r="D28" s="121"/>
    </row>
    <row r="29" spans="2:4">
      <c r="C29"/>
    </row>
    <row r="30" spans="2:4">
      <c r="B30" s="42"/>
      <c r="C30" s="43"/>
    </row>
    <row r="31" spans="2:4" ht="26.25" customHeight="1">
      <c r="C31" s="122" t="s">
        <v>220</v>
      </c>
      <c r="D31" s="122" t="s">
        <v>221</v>
      </c>
    </row>
    <row r="32" spans="2:4" ht="26.25" customHeight="1">
      <c r="C32" s="123" t="s">
        <v>191</v>
      </c>
      <c r="D32" s="124" t="s">
        <v>222</v>
      </c>
    </row>
    <row r="33" spans="2:4" ht="26.25" customHeight="1">
      <c r="C33" s="125" t="s">
        <v>190</v>
      </c>
      <c r="D33" s="124" t="s">
        <v>222</v>
      </c>
    </row>
    <row r="34" spans="2:4" ht="26.25" customHeight="1">
      <c r="C34" s="126" t="s">
        <v>189</v>
      </c>
      <c r="D34" s="124" t="s">
        <v>226</v>
      </c>
    </row>
    <row r="35" spans="2:4" ht="26.25" customHeight="1">
      <c r="C35" s="127" t="s">
        <v>188</v>
      </c>
      <c r="D35" s="124" t="s">
        <v>228</v>
      </c>
    </row>
    <row r="37" spans="2:4">
      <c r="B37" s="39"/>
      <c r="C37"/>
    </row>
    <row r="38" spans="2:4">
      <c r="B38" s="39"/>
      <c r="C38"/>
    </row>
    <row r="39" spans="2:4">
      <c r="B39" s="39"/>
      <c r="C39"/>
    </row>
    <row r="40" spans="2:4">
      <c r="B40" s="39"/>
      <c r="C40"/>
    </row>
  </sheetData>
  <mergeCells count="13">
    <mergeCell ref="B3:D3"/>
    <mergeCell ref="C26:D26"/>
    <mergeCell ref="C27:D27"/>
    <mergeCell ref="C28:D28"/>
    <mergeCell ref="B9:D9"/>
    <mergeCell ref="B16:D16"/>
    <mergeCell ref="B23:D23"/>
    <mergeCell ref="C24:D24"/>
    <mergeCell ref="C25:D25"/>
    <mergeCell ref="B4:C4"/>
    <mergeCell ref="B5:C5"/>
    <mergeCell ref="B6:C6"/>
    <mergeCell ref="B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7"/>
  </sheetPr>
  <dimension ref="A1:H10"/>
  <sheetViews>
    <sheetView showGridLines="0" zoomScaleNormal="100" workbookViewId="0">
      <selection activeCell="B20" sqref="B20"/>
    </sheetView>
  </sheetViews>
  <sheetFormatPr baseColWidth="10" defaultColWidth="11.42578125" defaultRowHeight="15"/>
  <cols>
    <col min="1" max="1" width="4" style="11" customWidth="1"/>
    <col min="2" max="2" width="10.7109375" style="11" customWidth="1"/>
    <col min="3" max="3" width="11.42578125" style="11" customWidth="1"/>
    <col min="4" max="7" width="11.42578125" style="11"/>
    <col min="8" max="8" width="5.5703125" style="11" customWidth="1"/>
    <col min="9" max="16384" width="11.42578125" style="11"/>
  </cols>
  <sheetData>
    <row r="1" spans="1:8" ht="26.25" customHeight="1">
      <c r="A1" s="20"/>
      <c r="B1" s="21"/>
      <c r="C1" s="21"/>
      <c r="D1" s="21"/>
      <c r="E1" s="21"/>
      <c r="F1" s="21"/>
      <c r="G1" s="21"/>
      <c r="H1" s="22"/>
    </row>
    <row r="2" spans="1:8" ht="53.25" customHeight="1">
      <c r="A2" s="78" t="s">
        <v>210</v>
      </c>
      <c r="B2" s="79"/>
      <c r="C2" s="79"/>
      <c r="D2" s="79"/>
      <c r="E2" s="79"/>
      <c r="F2" s="79"/>
      <c r="G2" s="79"/>
      <c r="H2" s="80"/>
    </row>
    <row r="3" spans="1:8" ht="36" customHeight="1">
      <c r="A3" s="23"/>
      <c r="H3" s="24"/>
    </row>
    <row r="4" spans="1:8" s="26" customFormat="1" ht="50.1" customHeight="1">
      <c r="A4" s="25"/>
      <c r="C4" s="27" t="s">
        <v>187</v>
      </c>
      <c r="D4" s="41">
        <f>COUNTIFS(Oportunidades!L:L,10,Oportunidades!N:N,4)</f>
        <v>0</v>
      </c>
      <c r="E4" s="36">
        <f>COUNTIFS(Oportunidades!L:L,10,Oportunidades!N:N,6)</f>
        <v>0</v>
      </c>
      <c r="F4" s="35">
        <f>COUNTIFS(Oportunidades!L:L,10,Oportunidades!N:N,8)</f>
        <v>0</v>
      </c>
      <c r="G4" s="35">
        <f>COUNTIFS(Oportunidades!L:L,10,Oportunidades!N:N,10)</f>
        <v>0</v>
      </c>
      <c r="H4" s="28"/>
    </row>
    <row r="5" spans="1:8" s="26" customFormat="1" ht="50.1" customHeight="1">
      <c r="A5" s="25"/>
      <c r="C5" s="27" t="s">
        <v>186</v>
      </c>
      <c r="D5" s="41">
        <f>COUNTIFS(Oportunidades!L:L,8,Oportunidades!N:N,4)</f>
        <v>0</v>
      </c>
      <c r="E5" s="36">
        <f>COUNTIFS(Oportunidades!L:L,8,Oportunidades!N:N,6)</f>
        <v>0</v>
      </c>
      <c r="F5" s="36">
        <f>COUNTIFS(Oportunidades!L:L,8,Oportunidades!N:N,8)</f>
        <v>0</v>
      </c>
      <c r="G5" s="35">
        <f>COUNTIFS(Oportunidades!L:L,8,Oportunidades!N:N,10)</f>
        <v>0</v>
      </c>
      <c r="H5" s="28"/>
    </row>
    <row r="6" spans="1:8" s="26" customFormat="1" ht="50.1" customHeight="1">
      <c r="A6" s="25"/>
      <c r="C6" s="27" t="s">
        <v>185</v>
      </c>
      <c r="D6" s="34">
        <f>COUNTIFS(Oportunidades!L:L,6,Oportunidades!N:N,4)</f>
        <v>0</v>
      </c>
      <c r="E6" s="33">
        <f>COUNTIFS(Oportunidades!L:L,6,Oportunidades!N:N,6)</f>
        <v>0</v>
      </c>
      <c r="F6" s="36">
        <f>COUNTIFS(Oportunidades!L:L,6,Oportunidades!N:N,8)</f>
        <v>0</v>
      </c>
      <c r="G6" s="36">
        <f>COUNTIFS(Oportunidades!L:L,6,Oportunidades!N:N,10)</f>
        <v>0</v>
      </c>
      <c r="H6" s="28"/>
    </row>
    <row r="7" spans="1:8" s="26" customFormat="1" ht="50.1" customHeight="1">
      <c r="A7" s="25"/>
      <c r="C7" s="27" t="s">
        <v>184</v>
      </c>
      <c r="D7" s="34">
        <f>COUNTIFS(Oportunidades!L:L,4,Oportunidades!N:N,4)</f>
        <v>0</v>
      </c>
      <c r="E7" s="34">
        <f>COUNTIFS(Oportunidades!L:L,4,Oportunidades!N:N,6)</f>
        <v>0</v>
      </c>
      <c r="F7" s="33">
        <f>COUNTIFS(Oportunidades!L:L,4,Oportunidades!N:N,8)</f>
        <v>0</v>
      </c>
      <c r="G7" s="33">
        <f>COUNTIFS(Oportunidades!L:L,4,Oportunidades!N:N,10)</f>
        <v>0</v>
      </c>
      <c r="H7" s="28"/>
    </row>
    <row r="8" spans="1:8" ht="30" customHeight="1">
      <c r="A8" s="23"/>
      <c r="D8" s="29" t="s">
        <v>188</v>
      </c>
      <c r="E8" s="29" t="s">
        <v>189</v>
      </c>
      <c r="F8" s="29" t="s">
        <v>190</v>
      </c>
      <c r="G8" s="29" t="s">
        <v>191</v>
      </c>
      <c r="H8" s="24"/>
    </row>
    <row r="9" spans="1:8" ht="30.75" customHeight="1">
      <c r="A9" s="23"/>
      <c r="H9" s="24"/>
    </row>
    <row r="10" spans="1:8">
      <c r="A10" s="30"/>
      <c r="B10" s="31"/>
      <c r="C10" s="31"/>
      <c r="D10" s="31"/>
      <c r="E10" s="31"/>
      <c r="F10" s="31"/>
      <c r="G10" s="31"/>
      <c r="H10" s="32"/>
    </row>
  </sheetData>
  <sheetProtection password="C91F" sheet="1" objects="1" scenarios="1" selectLockedCells="1"/>
  <mergeCells count="1">
    <mergeCell ref="A2:H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4:M119"/>
  <sheetViews>
    <sheetView showGridLines="0" topLeftCell="F1" workbookViewId="0">
      <selection activeCell="I5" sqref="I5:I6"/>
    </sheetView>
  </sheetViews>
  <sheetFormatPr baseColWidth="10" defaultColWidth="11.5703125" defaultRowHeight="15"/>
  <cols>
    <col min="2" max="3" width="24.7109375" customWidth="1"/>
    <col min="4" max="4" width="50.140625" customWidth="1"/>
    <col min="5" max="5" width="48.85546875" customWidth="1"/>
    <col min="7" max="7" width="47.42578125" customWidth="1"/>
    <col min="8" max="8" width="3.7109375" customWidth="1"/>
    <col min="9" max="9" width="61.28515625" customWidth="1"/>
    <col min="10" max="10" width="3.28515625" customWidth="1"/>
    <col min="11" max="11" width="62.5703125" customWidth="1"/>
    <col min="13" max="13" width="48.28515625" customWidth="1"/>
  </cols>
  <sheetData>
    <row r="4" spans="2:13">
      <c r="B4" s="1" t="s">
        <v>43</v>
      </c>
      <c r="C4" s="1" t="s">
        <v>44</v>
      </c>
      <c r="D4" s="1" t="s">
        <v>3</v>
      </c>
      <c r="E4" s="1" t="s">
        <v>4</v>
      </c>
      <c r="G4" s="1" t="s">
        <v>43</v>
      </c>
      <c r="I4" s="1" t="s">
        <v>45</v>
      </c>
      <c r="K4" s="1" t="s">
        <v>4</v>
      </c>
      <c r="M4" s="1" t="s">
        <v>260</v>
      </c>
    </row>
    <row r="5" spans="2:13">
      <c r="B5" s="82" t="s">
        <v>51</v>
      </c>
      <c r="C5" s="81" t="s">
        <v>5</v>
      </c>
      <c r="D5" s="81" t="s">
        <v>6</v>
      </c>
      <c r="E5" s="2" t="s">
        <v>41</v>
      </c>
      <c r="G5" s="4" t="s">
        <v>51</v>
      </c>
      <c r="I5" s="2" t="s">
        <v>6</v>
      </c>
      <c r="K5" s="2" t="s">
        <v>41</v>
      </c>
      <c r="M5" s="2" t="s">
        <v>261</v>
      </c>
    </row>
    <row r="6" spans="2:13" ht="25.5">
      <c r="B6" s="83"/>
      <c r="C6" s="81"/>
      <c r="D6" s="81"/>
      <c r="E6" s="2" t="s">
        <v>8</v>
      </c>
      <c r="G6" s="4" t="s">
        <v>52</v>
      </c>
      <c r="I6" s="2" t="s">
        <v>46</v>
      </c>
      <c r="K6" s="2" t="s">
        <v>8</v>
      </c>
      <c r="M6" s="2" t="s">
        <v>262</v>
      </c>
    </row>
    <row r="7" spans="2:13" ht="25.5">
      <c r="B7" s="83"/>
      <c r="C7" s="81"/>
      <c r="D7" s="81"/>
      <c r="E7" s="2" t="s">
        <v>11</v>
      </c>
      <c r="G7" s="2" t="s">
        <v>53</v>
      </c>
      <c r="I7" s="2" t="s">
        <v>231</v>
      </c>
      <c r="K7" s="2" t="s">
        <v>11</v>
      </c>
      <c r="M7" s="2" t="s">
        <v>263</v>
      </c>
    </row>
    <row r="8" spans="2:13" ht="25.5">
      <c r="B8" s="83"/>
      <c r="C8" s="81"/>
      <c r="D8" s="81"/>
      <c r="E8" s="2" t="s">
        <v>14</v>
      </c>
      <c r="G8" s="2" t="s">
        <v>239</v>
      </c>
      <c r="I8" s="2" t="s">
        <v>232</v>
      </c>
      <c r="K8" s="2" t="s">
        <v>14</v>
      </c>
      <c r="M8" s="2" t="s">
        <v>264</v>
      </c>
    </row>
    <row r="9" spans="2:13" ht="25.5">
      <c r="B9" s="84"/>
      <c r="C9" s="81"/>
      <c r="D9" s="81"/>
      <c r="E9" s="2" t="s">
        <v>17</v>
      </c>
      <c r="G9" s="2" t="s">
        <v>54</v>
      </c>
      <c r="I9" s="2" t="s">
        <v>46</v>
      </c>
      <c r="K9" s="2" t="s">
        <v>17</v>
      </c>
      <c r="M9" s="2" t="s">
        <v>265</v>
      </c>
    </row>
    <row r="10" spans="2:13" ht="25.5">
      <c r="B10" s="2" t="s">
        <v>51</v>
      </c>
      <c r="C10" s="2" t="s">
        <v>42</v>
      </c>
      <c r="D10" s="2" t="s">
        <v>7</v>
      </c>
      <c r="E10" s="2" t="s">
        <v>31</v>
      </c>
      <c r="G10" s="2" t="s">
        <v>240</v>
      </c>
      <c r="I10" s="2" t="s">
        <v>233</v>
      </c>
      <c r="K10" s="2" t="s">
        <v>21</v>
      </c>
      <c r="M10" s="2" t="s">
        <v>266</v>
      </c>
    </row>
    <row r="11" spans="2:13">
      <c r="B11" s="81" t="s">
        <v>52</v>
      </c>
      <c r="C11" s="81" t="s">
        <v>9</v>
      </c>
      <c r="D11" s="81" t="s">
        <v>10</v>
      </c>
      <c r="E11" s="2" t="s">
        <v>21</v>
      </c>
      <c r="G11" s="2" t="s">
        <v>241</v>
      </c>
      <c r="I11" s="2" t="s">
        <v>47</v>
      </c>
      <c r="K11" s="2" t="s">
        <v>24</v>
      </c>
      <c r="M11" s="2" t="s">
        <v>267</v>
      </c>
    </row>
    <row r="12" spans="2:13" ht="25.5">
      <c r="B12" s="81"/>
      <c r="C12" s="81"/>
      <c r="D12" s="81"/>
      <c r="E12" s="2" t="s">
        <v>24</v>
      </c>
      <c r="G12" s="2" t="s">
        <v>242</v>
      </c>
      <c r="I12" s="2" t="s">
        <v>26</v>
      </c>
      <c r="K12" s="2" t="s">
        <v>27</v>
      </c>
      <c r="M12" s="2" t="s">
        <v>268</v>
      </c>
    </row>
    <row r="13" spans="2:13" ht="25.5">
      <c r="B13" s="2" t="s">
        <v>52</v>
      </c>
      <c r="C13" s="2" t="s">
        <v>12</v>
      </c>
      <c r="D13" s="2" t="s">
        <v>13</v>
      </c>
      <c r="E13" s="2" t="s">
        <v>31</v>
      </c>
      <c r="G13" s="2" t="s">
        <v>243</v>
      </c>
      <c r="I13" s="2" t="s">
        <v>234</v>
      </c>
      <c r="M13" s="2" t="s">
        <v>269</v>
      </c>
    </row>
    <row r="14" spans="2:13" ht="25.5">
      <c r="B14" s="2" t="s">
        <v>52</v>
      </c>
      <c r="C14" s="2" t="s">
        <v>15</v>
      </c>
      <c r="D14" s="2" t="s">
        <v>16</v>
      </c>
      <c r="E14" s="2" t="s">
        <v>31</v>
      </c>
      <c r="G14" s="2" t="s">
        <v>244</v>
      </c>
      <c r="I14" s="2" t="s">
        <v>50</v>
      </c>
      <c r="M14" s="2" t="s">
        <v>270</v>
      </c>
    </row>
    <row r="15" spans="2:13" ht="25.5">
      <c r="B15" s="2" t="s">
        <v>53</v>
      </c>
      <c r="C15" s="2" t="s">
        <v>19</v>
      </c>
      <c r="D15" s="2" t="s">
        <v>20</v>
      </c>
      <c r="E15" s="2" t="s">
        <v>31</v>
      </c>
      <c r="G15" s="2" t="s">
        <v>245</v>
      </c>
      <c r="I15" s="2" t="s">
        <v>36</v>
      </c>
      <c r="K15" t="s">
        <v>235</v>
      </c>
      <c r="M15" s="2" t="s">
        <v>271</v>
      </c>
    </row>
    <row r="16" spans="2:13" ht="25.5">
      <c r="B16" s="2" t="s">
        <v>18</v>
      </c>
      <c r="C16" s="2" t="s">
        <v>22</v>
      </c>
      <c r="D16" s="2" t="s">
        <v>23</v>
      </c>
      <c r="E16" s="2" t="s">
        <v>31</v>
      </c>
      <c r="G16" s="2" t="s">
        <v>246</v>
      </c>
      <c r="I16" s="2" t="s">
        <v>40</v>
      </c>
      <c r="K16" t="s">
        <v>48</v>
      </c>
      <c r="M16" s="2" t="s">
        <v>272</v>
      </c>
    </row>
    <row r="17" spans="2:13" ht="25.5">
      <c r="B17" s="2" t="s">
        <v>18</v>
      </c>
      <c r="C17" s="2" t="s">
        <v>25</v>
      </c>
      <c r="D17" s="2" t="s">
        <v>26</v>
      </c>
      <c r="E17" s="2" t="s">
        <v>31</v>
      </c>
      <c r="G17" s="2" t="s">
        <v>247</v>
      </c>
      <c r="K17" t="s">
        <v>49</v>
      </c>
      <c r="M17" s="2" t="s">
        <v>273</v>
      </c>
    </row>
    <row r="18" spans="2:13" ht="38.25">
      <c r="B18" s="2" t="s">
        <v>28</v>
      </c>
      <c r="C18" s="2" t="s">
        <v>29</v>
      </c>
      <c r="D18" s="2" t="s">
        <v>30</v>
      </c>
      <c r="E18" s="2" t="s">
        <v>27</v>
      </c>
      <c r="G18" s="2" t="s">
        <v>248</v>
      </c>
      <c r="K18" t="s">
        <v>36</v>
      </c>
      <c r="M18" s="2" t="s">
        <v>274</v>
      </c>
    </row>
    <row r="19" spans="2:13" ht="38.25">
      <c r="B19" s="2" t="s">
        <v>28</v>
      </c>
      <c r="C19" s="2" t="s">
        <v>32</v>
      </c>
      <c r="D19" s="2" t="s">
        <v>33</v>
      </c>
      <c r="E19" s="2" t="s">
        <v>31</v>
      </c>
      <c r="G19" s="2" t="s">
        <v>249</v>
      </c>
      <c r="K19" t="s">
        <v>38</v>
      </c>
      <c r="M19" s="2" t="s">
        <v>275</v>
      </c>
    </row>
    <row r="20" spans="2:13" ht="38.25">
      <c r="B20" s="2" t="s">
        <v>34</v>
      </c>
      <c r="C20" s="2" t="s">
        <v>35</v>
      </c>
      <c r="D20" s="2" t="s">
        <v>36</v>
      </c>
      <c r="E20" s="2" t="s">
        <v>31</v>
      </c>
      <c r="G20" s="44" t="s">
        <v>250</v>
      </c>
      <c r="I20" s="1" t="s">
        <v>43</v>
      </c>
      <c r="K20" t="s">
        <v>40</v>
      </c>
    </row>
    <row r="21" spans="2:13" ht="25.5">
      <c r="B21" s="2" t="s">
        <v>34</v>
      </c>
      <c r="C21" s="2" t="s">
        <v>37</v>
      </c>
      <c r="D21" s="2" t="s">
        <v>38</v>
      </c>
      <c r="E21" s="2" t="s">
        <v>31</v>
      </c>
      <c r="I21" s="2" t="s">
        <v>55</v>
      </c>
    </row>
    <row r="22" spans="2:13" ht="25.5">
      <c r="B22" s="2" t="s">
        <v>39</v>
      </c>
      <c r="C22" s="2"/>
      <c r="D22" s="2" t="s">
        <v>40</v>
      </c>
      <c r="E22" s="2" t="s">
        <v>31</v>
      </c>
      <c r="I22" s="2" t="s">
        <v>56</v>
      </c>
    </row>
    <row r="23" spans="2:13">
      <c r="I23" s="2" t="s">
        <v>57</v>
      </c>
    </row>
    <row r="26" spans="2:13">
      <c r="G26" s="1" t="s">
        <v>58</v>
      </c>
      <c r="H26" s="3"/>
      <c r="I26" s="1" t="s">
        <v>159</v>
      </c>
    </row>
    <row r="27" spans="2:13">
      <c r="G27" s="2" t="s">
        <v>192</v>
      </c>
      <c r="H27" s="3"/>
      <c r="I27" s="2" t="s">
        <v>66</v>
      </c>
    </row>
    <row r="28" spans="2:13">
      <c r="G28" s="2" t="s">
        <v>59</v>
      </c>
      <c r="H28" s="3"/>
      <c r="I28" s="2" t="s">
        <v>67</v>
      </c>
    </row>
    <row r="29" spans="2:13">
      <c r="B29" s="12" t="s">
        <v>163</v>
      </c>
      <c r="C29" s="12" t="s">
        <v>164</v>
      </c>
      <c r="D29" s="12" t="s">
        <v>165</v>
      </c>
      <c r="G29" s="2" t="s">
        <v>193</v>
      </c>
      <c r="H29" s="3"/>
      <c r="I29" s="2" t="s">
        <v>68</v>
      </c>
    </row>
    <row r="30" spans="2:13" ht="85.5">
      <c r="B30" s="13" t="s">
        <v>166</v>
      </c>
      <c r="C30" s="14">
        <v>10</v>
      </c>
      <c r="D30" s="15" t="s">
        <v>167</v>
      </c>
      <c r="G30" s="2" t="s">
        <v>194</v>
      </c>
      <c r="I30" s="2" t="s">
        <v>69</v>
      </c>
    </row>
    <row r="31" spans="2:13" ht="128.25">
      <c r="B31" s="16" t="s">
        <v>168</v>
      </c>
      <c r="C31" s="14">
        <v>8</v>
      </c>
      <c r="D31" s="15" t="s">
        <v>169</v>
      </c>
      <c r="G31" s="2" t="s">
        <v>195</v>
      </c>
      <c r="I31" s="2" t="s">
        <v>70</v>
      </c>
    </row>
    <row r="32" spans="2:13" ht="71.25">
      <c r="B32" s="17" t="s">
        <v>170</v>
      </c>
      <c r="C32" s="18">
        <v>6</v>
      </c>
      <c r="D32" s="15" t="s">
        <v>171</v>
      </c>
      <c r="G32" s="2" t="s">
        <v>162</v>
      </c>
      <c r="I32" s="2" t="s">
        <v>71</v>
      </c>
    </row>
    <row r="33" spans="2:9" ht="28.5">
      <c r="B33" s="19" t="s">
        <v>172</v>
      </c>
      <c r="C33" s="18">
        <v>4</v>
      </c>
      <c r="D33" s="15" t="s">
        <v>173</v>
      </c>
      <c r="G33" s="2" t="s">
        <v>60</v>
      </c>
      <c r="I33" s="2" t="s">
        <v>72</v>
      </c>
    </row>
    <row r="34" spans="2:9">
      <c r="G34" s="2" t="s">
        <v>61</v>
      </c>
      <c r="I34" s="2" t="s">
        <v>73</v>
      </c>
    </row>
    <row r="35" spans="2:9">
      <c r="G35" s="2" t="s">
        <v>160</v>
      </c>
      <c r="I35" s="2" t="s">
        <v>74</v>
      </c>
    </row>
    <row r="36" spans="2:9">
      <c r="G36" s="2" t="s">
        <v>161</v>
      </c>
      <c r="I36" s="2" t="s">
        <v>75</v>
      </c>
    </row>
    <row r="37" spans="2:9">
      <c r="G37" s="2"/>
      <c r="I37" s="2" t="s">
        <v>76</v>
      </c>
    </row>
    <row r="38" spans="2:9">
      <c r="I38" s="2" t="s">
        <v>77</v>
      </c>
    </row>
    <row r="39" spans="2:9">
      <c r="I39" s="2" t="s">
        <v>78</v>
      </c>
    </row>
    <row r="40" spans="2:9">
      <c r="I40" s="2" t="s">
        <v>79</v>
      </c>
    </row>
    <row r="41" spans="2:9">
      <c r="I41" s="2" t="s">
        <v>80</v>
      </c>
    </row>
    <row r="42" spans="2:9">
      <c r="I42" s="2" t="s">
        <v>81</v>
      </c>
    </row>
    <row r="43" spans="2:9">
      <c r="I43" s="2" t="s">
        <v>82</v>
      </c>
    </row>
    <row r="44" spans="2:9">
      <c r="I44" s="2" t="s">
        <v>83</v>
      </c>
    </row>
    <row r="45" spans="2:9">
      <c r="I45" s="2" t="s">
        <v>84</v>
      </c>
    </row>
    <row r="46" spans="2:9">
      <c r="I46" s="2" t="s">
        <v>85</v>
      </c>
    </row>
    <row r="47" spans="2:9">
      <c r="I47" s="2" t="s">
        <v>86</v>
      </c>
    </row>
    <row r="48" spans="2:9">
      <c r="I48" s="2" t="s">
        <v>87</v>
      </c>
    </row>
    <row r="49" spans="9:9">
      <c r="I49" s="2" t="s">
        <v>88</v>
      </c>
    </row>
    <row r="50" spans="9:9" ht="25.5">
      <c r="I50" s="2" t="s">
        <v>89</v>
      </c>
    </row>
    <row r="51" spans="9:9">
      <c r="I51" s="2" t="s">
        <v>90</v>
      </c>
    </row>
    <row r="52" spans="9:9">
      <c r="I52" s="2" t="s">
        <v>91</v>
      </c>
    </row>
    <row r="53" spans="9:9">
      <c r="I53" s="2" t="s">
        <v>92</v>
      </c>
    </row>
    <row r="54" spans="9:9">
      <c r="I54" s="2" t="s">
        <v>93</v>
      </c>
    </row>
    <row r="55" spans="9:9">
      <c r="I55" s="2" t="s">
        <v>94</v>
      </c>
    </row>
    <row r="56" spans="9:9">
      <c r="I56" s="2" t="s">
        <v>95</v>
      </c>
    </row>
    <row r="57" spans="9:9">
      <c r="I57" s="2" t="s">
        <v>96</v>
      </c>
    </row>
    <row r="58" spans="9:9">
      <c r="I58" s="2" t="s">
        <v>97</v>
      </c>
    </row>
    <row r="59" spans="9:9">
      <c r="I59" s="2" t="s">
        <v>98</v>
      </c>
    </row>
    <row r="60" spans="9:9">
      <c r="I60" s="2" t="s">
        <v>99</v>
      </c>
    </row>
    <row r="61" spans="9:9">
      <c r="I61" s="2" t="s">
        <v>100</v>
      </c>
    </row>
    <row r="62" spans="9:9" ht="25.5">
      <c r="I62" s="2" t="s">
        <v>101</v>
      </c>
    </row>
    <row r="63" spans="9:9">
      <c r="I63" s="2" t="s">
        <v>102</v>
      </c>
    </row>
    <row r="64" spans="9:9">
      <c r="I64" s="2" t="s">
        <v>103</v>
      </c>
    </row>
    <row r="65" spans="9:9">
      <c r="I65" s="2" t="s">
        <v>104</v>
      </c>
    </row>
    <row r="66" spans="9:9">
      <c r="I66" s="2" t="s">
        <v>105</v>
      </c>
    </row>
    <row r="67" spans="9:9">
      <c r="I67" s="2" t="s">
        <v>106</v>
      </c>
    </row>
    <row r="68" spans="9:9">
      <c r="I68" s="2" t="s">
        <v>107</v>
      </c>
    </row>
    <row r="69" spans="9:9">
      <c r="I69" s="2" t="s">
        <v>108</v>
      </c>
    </row>
    <row r="70" spans="9:9">
      <c r="I70" s="2" t="s">
        <v>109</v>
      </c>
    </row>
    <row r="71" spans="9:9">
      <c r="I71" s="2" t="s">
        <v>110</v>
      </c>
    </row>
    <row r="72" spans="9:9">
      <c r="I72" s="2" t="s">
        <v>111</v>
      </c>
    </row>
    <row r="73" spans="9:9">
      <c r="I73" s="2" t="s">
        <v>112</v>
      </c>
    </row>
    <row r="74" spans="9:9">
      <c r="I74" s="2" t="s">
        <v>113</v>
      </c>
    </row>
    <row r="75" spans="9:9">
      <c r="I75" s="2" t="s">
        <v>114</v>
      </c>
    </row>
    <row r="76" spans="9:9">
      <c r="I76" s="2" t="s">
        <v>115</v>
      </c>
    </row>
    <row r="77" spans="9:9">
      <c r="I77" s="2" t="s">
        <v>116</v>
      </c>
    </row>
    <row r="78" spans="9:9">
      <c r="I78" s="2" t="s">
        <v>117</v>
      </c>
    </row>
    <row r="79" spans="9:9">
      <c r="I79" s="2" t="s">
        <v>118</v>
      </c>
    </row>
    <row r="80" spans="9:9">
      <c r="I80" s="2" t="s">
        <v>119</v>
      </c>
    </row>
    <row r="81" spans="9:9">
      <c r="I81" s="2" t="s">
        <v>120</v>
      </c>
    </row>
    <row r="82" spans="9:9">
      <c r="I82" s="2" t="s">
        <v>121</v>
      </c>
    </row>
    <row r="83" spans="9:9">
      <c r="I83" s="2" t="s">
        <v>122</v>
      </c>
    </row>
    <row r="84" spans="9:9">
      <c r="I84" s="2" t="s">
        <v>123</v>
      </c>
    </row>
    <row r="85" spans="9:9">
      <c r="I85" s="2" t="s">
        <v>124</v>
      </c>
    </row>
    <row r="86" spans="9:9">
      <c r="I86" s="2" t="s">
        <v>125</v>
      </c>
    </row>
    <row r="87" spans="9:9">
      <c r="I87" s="2" t="s">
        <v>126</v>
      </c>
    </row>
    <row r="88" spans="9:9">
      <c r="I88" s="2" t="s">
        <v>127</v>
      </c>
    </row>
    <row r="89" spans="9:9">
      <c r="I89" s="2" t="s">
        <v>128</v>
      </c>
    </row>
    <row r="90" spans="9:9">
      <c r="I90" s="2" t="s">
        <v>129</v>
      </c>
    </row>
    <row r="91" spans="9:9">
      <c r="I91" s="2" t="s">
        <v>130</v>
      </c>
    </row>
    <row r="92" spans="9:9">
      <c r="I92" s="2" t="s">
        <v>131</v>
      </c>
    </row>
    <row r="93" spans="9:9">
      <c r="I93" s="2" t="s">
        <v>132</v>
      </c>
    </row>
    <row r="94" spans="9:9">
      <c r="I94" s="2" t="s">
        <v>133</v>
      </c>
    </row>
    <row r="95" spans="9:9">
      <c r="I95" s="2" t="s">
        <v>134</v>
      </c>
    </row>
    <row r="96" spans="9:9">
      <c r="I96" s="2" t="s">
        <v>135</v>
      </c>
    </row>
    <row r="97" spans="9:9">
      <c r="I97" s="2" t="s">
        <v>136</v>
      </c>
    </row>
    <row r="98" spans="9:9">
      <c r="I98" s="2" t="s">
        <v>137</v>
      </c>
    </row>
    <row r="99" spans="9:9">
      <c r="I99" s="2" t="s">
        <v>138</v>
      </c>
    </row>
    <row r="100" spans="9:9">
      <c r="I100" s="2" t="s">
        <v>139</v>
      </c>
    </row>
    <row r="101" spans="9:9">
      <c r="I101" s="2" t="s">
        <v>140</v>
      </c>
    </row>
    <row r="102" spans="9:9">
      <c r="I102" s="2" t="s">
        <v>141</v>
      </c>
    </row>
    <row r="103" spans="9:9">
      <c r="I103" s="2" t="s">
        <v>142</v>
      </c>
    </row>
    <row r="104" spans="9:9">
      <c r="I104" s="2" t="s">
        <v>143</v>
      </c>
    </row>
    <row r="105" spans="9:9">
      <c r="I105" s="2" t="s">
        <v>144</v>
      </c>
    </row>
    <row r="106" spans="9:9">
      <c r="I106" s="2" t="s">
        <v>145</v>
      </c>
    </row>
    <row r="107" spans="9:9">
      <c r="I107" s="2" t="s">
        <v>146</v>
      </c>
    </row>
    <row r="108" spans="9:9">
      <c r="I108" s="2" t="s">
        <v>147</v>
      </c>
    </row>
    <row r="109" spans="9:9">
      <c r="I109" s="2" t="s">
        <v>148</v>
      </c>
    </row>
    <row r="110" spans="9:9">
      <c r="I110" s="2" t="s">
        <v>149</v>
      </c>
    </row>
    <row r="111" spans="9:9">
      <c r="I111" s="2" t="s">
        <v>150</v>
      </c>
    </row>
    <row r="112" spans="9:9">
      <c r="I112" s="2" t="s">
        <v>151</v>
      </c>
    </row>
    <row r="113" spans="9:9">
      <c r="I113" s="2" t="s">
        <v>152</v>
      </c>
    </row>
    <row r="114" spans="9:9">
      <c r="I114" s="2" t="s">
        <v>153</v>
      </c>
    </row>
    <row r="115" spans="9:9">
      <c r="I115" s="2" t="s">
        <v>154</v>
      </c>
    </row>
    <row r="116" spans="9:9">
      <c r="I116" s="2" t="s">
        <v>155</v>
      </c>
    </row>
    <row r="117" spans="9:9">
      <c r="I117" s="2" t="s">
        <v>156</v>
      </c>
    </row>
    <row r="118" spans="9:9">
      <c r="I118" s="2" t="s">
        <v>157</v>
      </c>
    </row>
    <row r="119" spans="9:9">
      <c r="I119" s="2" t="s">
        <v>158</v>
      </c>
    </row>
  </sheetData>
  <mergeCells count="6">
    <mergeCell ref="D5:D9"/>
    <mergeCell ref="C5:C9"/>
    <mergeCell ref="B5:B9"/>
    <mergeCell ref="D11:D12"/>
    <mergeCell ref="C11:C12"/>
    <mergeCell ref="B11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46</vt:i4>
      </vt:variant>
    </vt:vector>
  </HeadingPairs>
  <TitlesOfParts>
    <vt:vector size="52" baseType="lpstr">
      <vt:lpstr>Datos</vt:lpstr>
      <vt:lpstr>Oportunidades</vt:lpstr>
      <vt:lpstr>Tratamiento</vt:lpstr>
      <vt:lpstr>DES</vt:lpstr>
      <vt:lpstr>Mapa</vt:lpstr>
      <vt:lpstr>Lista</vt:lpstr>
      <vt:lpstr>A5_</vt:lpstr>
      <vt:lpstr>A6_</vt:lpstr>
      <vt:lpstr>A7_</vt:lpstr>
      <vt:lpstr>A8_</vt:lpstr>
      <vt:lpstr>Acta_Registral</vt:lpstr>
      <vt:lpstr>Oportunidades!Área_de_impresión</vt:lpstr>
      <vt:lpstr>Tratamiento!Área_de_impresión</vt:lpstr>
      <vt:lpstr>Certificado_Digital</vt:lpstr>
      <vt:lpstr>ControlesSI</vt:lpstr>
      <vt:lpstr>Desempeño</vt:lpstr>
      <vt:lpstr>DNI</vt:lpstr>
      <vt:lpstr>E1.1_Planeamiento_estratégico_y_operativo</vt:lpstr>
      <vt:lpstr>E1.2_Seguimiento_y_evaluación_estratégica</vt:lpstr>
      <vt:lpstr>E1.3_Gestión_de_seguridad_de_la_información_y_protección_de_datos</vt:lpstr>
      <vt:lpstr>E1_Dirección_estratégica</vt:lpstr>
      <vt:lpstr>E2.1_Diseño_Organizacional</vt:lpstr>
      <vt:lpstr>E2.2_Modernizacion_de_la_gestión</vt:lpstr>
      <vt:lpstr>E2_Gestión_de_la_Modernización_institucional</vt:lpstr>
      <vt:lpstr>E3_Gestión_de_la_integridad_y_cumplimiento_institucional</vt:lpstr>
      <vt:lpstr>Integridad</vt:lpstr>
      <vt:lpstr>M1.1_Inscripción_Registral</vt:lpstr>
      <vt:lpstr>M1.2_Actualización_y_Depuración_Registral</vt:lpstr>
      <vt:lpstr>M1_Registro_Civil_e_Identificación_DRI_DSR</vt:lpstr>
      <vt:lpstr>M2.1_Certificación_y_servicios_digitales</vt:lpstr>
      <vt:lpstr>M2.2_Servicios_de_información_registral</vt:lpstr>
      <vt:lpstr>M2_Gestión_de_Información_y_Servicios_Digitales_DCSD</vt:lpstr>
      <vt:lpstr>M3.1_Gestión_territorial_y_de_recursos</vt:lpstr>
      <vt:lpstr>M3.2_Gestión_técnica_de_servicios_y_archivo_registral</vt:lpstr>
      <vt:lpstr>M3_Gestión_técnica_y_operacional_DRC</vt:lpstr>
      <vt:lpstr>organos</vt:lpstr>
      <vt:lpstr>PM01_</vt:lpstr>
      <vt:lpstr>PM02_</vt:lpstr>
      <vt:lpstr>PM03_</vt:lpstr>
      <vt:lpstr>PM04_</vt:lpstr>
      <vt:lpstr>Oportunidades!Proceso</vt:lpstr>
      <vt:lpstr>PS01_</vt:lpstr>
      <vt:lpstr>S1_Gestión_administrativa_y_financiera</vt:lpstr>
      <vt:lpstr>S2_Gestión_documental</vt:lpstr>
      <vt:lpstr>S3_Tecnología_de_la_información</vt:lpstr>
      <vt:lpstr>S4_Gestión_de_Recursos_Humanos</vt:lpstr>
      <vt:lpstr>S5_Seguridad_y_defensa_nacional</vt:lpstr>
      <vt:lpstr>S6_Asesoría_jurídica</vt:lpstr>
      <vt:lpstr>S7_Comunicación_Institucional</vt:lpstr>
      <vt:lpstr>Sistema</vt:lpstr>
      <vt:lpstr>Oportunidades!Títulos_a_imprimir</vt:lpstr>
      <vt:lpstr>Tratamiento!Títulos_a_imprimir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Aracelli Centeno Sanchez</dc:creator>
  <cp:lastModifiedBy>Marco Antonio Fajardo Chavez</cp:lastModifiedBy>
  <cp:lastPrinted>2025-03-19T14:37:59Z</cp:lastPrinted>
  <dcterms:created xsi:type="dcterms:W3CDTF">2019-09-30T04:51:55Z</dcterms:created>
  <dcterms:modified xsi:type="dcterms:W3CDTF">2026-02-24T15:48:34Z</dcterms:modified>
</cp:coreProperties>
</file>